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Objects="none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Yandex_disk\Yandex.Disk\Dashboard\Excel Model\"/>
    </mc:Choice>
  </mc:AlternateContent>
  <xr:revisionPtr revIDLastSave="0" documentId="13_ncr:1_{737B7DA6-1DD6-4F76-8154-44A5084082BA}" xr6:coauthVersionLast="47" xr6:coauthVersionMax="47" xr10:uidLastSave="{00000000-0000-0000-0000-000000000000}"/>
  <bookViews>
    <workbookView xWindow="-38520" yWindow="-120" windowWidth="38640" windowHeight="21120" tabRatio="498" activeTab="1" xr2:uid="{00000000-000D-0000-FFFF-FFFF00000000}"/>
  </bookViews>
  <sheets>
    <sheet name="readme" sheetId="51" r:id="rId1"/>
    <sheet name="Hotel Revenue forecast" sheetId="50" r:id="rId2"/>
  </sheets>
  <definedNames>
    <definedName name="__123Graph_A" hidden="1">#REF!</definedName>
    <definedName name="__123Graph_AMARGE" hidden="1">#REF!</definedName>
    <definedName name="__123Graph_AOMZET" hidden="1">#REF!</definedName>
    <definedName name="__123Graph_APROFIT" hidden="1">#REF!</definedName>
    <definedName name="__123Graph_B" hidden="1">#REF!</definedName>
    <definedName name="__123Graph_BMARGE" hidden="1">#REF!</definedName>
    <definedName name="__123Graph_BOMZET" hidden="1">#REF!</definedName>
    <definedName name="__123Graph_BPROFIT" hidden="1">#REF!</definedName>
    <definedName name="__123Graph_C" hidden="1">#REF!</definedName>
    <definedName name="__123Graph_D" hidden="1">#REF!</definedName>
    <definedName name="__123Graph_E" hidden="1">#REF!</definedName>
    <definedName name="__123Graph_F" hidden="1">#REF!</definedName>
    <definedName name="__123Graph_X" hidden="1">#REF!</definedName>
    <definedName name="__123Graph_XMARGE" hidden="1">#REF!</definedName>
    <definedName name="__123Graph_XOMZET" hidden="1">#REF!</definedName>
    <definedName name="__123Graph_XPROFIT" hidden="1">#REF!</definedName>
    <definedName name="__IntlFixup" hidden="1">TRUE</definedName>
    <definedName name="_Dist_Values" localSheetId="1" hidden="1">#REF!</definedName>
    <definedName name="_Dist_Values" hidden="1">#REF!</definedName>
    <definedName name="_Fill" localSheetId="1" hidden="1">#REF!</definedName>
    <definedName name="_Fill" hidden="1">#REF!</definedName>
    <definedName name="_Key1" localSheetId="1" hidden="1">#REF!</definedName>
    <definedName name="_Key1" hidden="1">#REF!</definedName>
    <definedName name="_new2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_new3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_Order1" hidden="1">255</definedName>
    <definedName name="_Order2" hidden="1">255</definedName>
    <definedName name="_Sort" localSheetId="1" hidden="1">#REF!</definedName>
    <definedName name="_Sort" hidden="1">#REF!</definedName>
    <definedName name="_Table1_In1" hidden="1">#REF!</definedName>
    <definedName name="_Table1_Out" localSheetId="1" hidden="1">#REF!</definedName>
    <definedName name="_Table1_Out" hidden="1">#REF!</definedName>
    <definedName name="aa" hidden="1">{#N/A,#N/A,TRUE,"voorblad";#N/A,#N/A,TRUE,"inhoud";#N/A,#N/A,TRUE,"70004";#N/A,#N/A,TRUE,"70005";#N/A,#N/A,TRUE,"70327";#N/A,#N/A,TRUE,"70568";#N/A,#N/A,TRUE,"70579";#N/A,#N/A,TRUE,"70601";#N/A,#N/A,TRUE,"70602";#N/A,#N/A,TRUE,"70680";#N/A,#N/A,TRUE,"70850";#N/A,#N/A,TRUE,"70900"}</definedName>
    <definedName name="aaaaaa" hidden="1">{#N/A,#N/A,FALSE,"Voorblad";#N/A,#N/A,FALSE,"Inhoudsopgave";#N/A,#N/A,FALSE,"Projectblad";#N/A,#N/A,FALSE,"Beschrijving status projecten";#N/A,#N/A,FALSE,"Totaaloverzicht";#N/A,#N/A,FALSE,"Grafiek uitsplitsing resultaat";#N/A,#N/A,FALSE,"Grafieken ratio's";#N/A,#N/A,FALSE,"Huuropbrengsten";#N/A,#N/A,FALSE,"Verkoopprijsberekening";#N/A,#N/A,FALSE,"Stichtingskosten";#N/A,#N/A,FALSE,"Cash flow + Renteberekening";#N/A,#N/A,FALSE,"Handtekeningen voor akkoord"}</definedName>
    <definedName name="ad" hidden="1">{#N/A,#N/A,FALSE,"Voorblad";#N/A,#N/A,FALSE,"Inhoudsopgave";#N/A,#N/A,FALSE,"Projectblad";#N/A,#N/A,FALSE,"Beschrijving status projecten";#N/A,#N/A,FALSE,"Totaaloverzicht";#N/A,#N/A,FALSE,"Grafiek uitsplitsing resultaat";#N/A,#N/A,FALSE,"Grafieken ratio's";#N/A,#N/A,FALSE,"Huuropbrengsten";#N/A,#N/A,FALSE,"Verkoopprijsberekening";#N/A,#N/A,FALSE,"Stichtingskosten";#N/A,#N/A,FALSE,"Cash flow + Renteberekening";#N/A,#N/A,FALSE,"Handtekeningen voor akkoord"}</definedName>
    <definedName name="as" hidden="1">{#N/A,#N/A,TRUE,"voorblad";#N/A,#N/A,TRUE,"inhoud";#N/A,#N/A,TRUE,"70004";#N/A,#N/A,TRUE,"70005";#N/A,#N/A,TRUE,"70327";#N/A,#N/A,TRUE,"70568";#N/A,#N/A,TRUE,"70579";#N/A,#N/A,TRUE,"70601";#N/A,#N/A,TRUE,"70602";#N/A,#N/A,TRUE,"70680";#N/A,#N/A,TRUE,"70850";#N/A,#N/A,TRUE,"70900"}</definedName>
    <definedName name="AS2DocOpenMode" hidden="1">"AS2DocumentEdit"</definedName>
    <definedName name="asa" hidden="1">{#N/A,#N/A,FALSE,"Voorblad";#N/A,#N/A,FALSE,"Inhoudsopgave";#N/A,#N/A,FALSE,"Projectblad";#N/A,#N/A,FALSE,"Beschrijving status projecten";#N/A,#N/A,FALSE,"Totaaloverzicht";#N/A,#N/A,FALSE,"Grafiek uitsplitsing resultaat";#N/A,#N/A,FALSE,"Grafieken ratio's";#N/A,#N/A,FALSE,"Huuropbrengsten";#N/A,#N/A,FALSE,"Verkoopprijsberekening";#N/A,#N/A,FALSE,"Stichtingskosten";#N/A,#N/A,FALSE,"Cash flow + Renteberekening";#N/A,#N/A,FALSE,"Handtekeningen voor akkoord"}</definedName>
    <definedName name="asasdsad" hidden="1">{#N/A,#N/A,FALSE,"Voorblad";#N/A,#N/A,FALSE,"Inhoudsopgave";#N/A,#N/A,FALSE,"Projectblad";#N/A,#N/A,FALSE,"Beschrijving status projecten";#N/A,#N/A,FALSE,"Totaaloverzicht";#N/A,#N/A,FALSE,"Grafiek uitsplitsing resultaat";#N/A,#N/A,FALSE,"Grafieken ratio's";#N/A,#N/A,FALSE,"Huuropbrengsten";#N/A,#N/A,FALSE,"Verkoopprijsberekening";#N/A,#N/A,FALSE,"Stichtingskosten";#N/A,#N/A,FALSE,"Cash flow + Renteberekening";#N/A,#N/A,FALSE,"Handtekeningen voor akkoord"}</definedName>
    <definedName name="asd" hidden="1">{#N/A,#N/A,FALSE,"Voorblad";#N/A,#N/A,FALSE,"Inhoudsopgave";#N/A,#N/A,FALSE,"Projectblad";#N/A,#N/A,FALSE,"Beschrijving status projecten";#N/A,#N/A,FALSE,"Totaaloverzicht";#N/A,#N/A,FALSE,"Grafiek uitsplitsing resultaat";#N/A,#N/A,FALSE,"Grafieken ratio's";#N/A,#N/A,FALSE,"Huuropbrengsten";#N/A,#N/A,FALSE,"Verkoopprijsberekening";#N/A,#N/A,FALSE,"Stichtingskosten";#N/A,#N/A,FALSE,"Cash flow + Renteberekening";#N/A,#N/A,FALSE,"Handtekeningen voor akkoord"}</definedName>
    <definedName name="asdasdsad" hidden="1">{#N/A,#N/A,FALSE,"Voorblad";#N/A,#N/A,FALSE,"Inhoudsopgave";#N/A,#N/A,FALSE,"Projectblad";#N/A,#N/A,FALSE,"Beschrijving status projecten";#N/A,#N/A,FALSE,"Totaaloverzicht";#N/A,#N/A,FALSE,"Grafiek uitsplitsing resultaat";#N/A,#N/A,FALSE,"Grafieken ratio's";#N/A,#N/A,FALSE,"Huuropbrengsten";#N/A,#N/A,FALSE,"Verkoopprijsberekening";#N/A,#N/A,FALSE,"Stichtingskosten";#N/A,#N/A,FALSE,"Cash flow + Renteberekening";#N/A,#N/A,FALSE,"Handtekeningen voor akkoord"}</definedName>
    <definedName name="asdsadasdsa" hidden="1">{#N/A,#N/A,FALSE,"Voorblad";#N/A,#N/A,FALSE,"Inhoudsopgave";#N/A,#N/A,FALSE,"Projectblad";#N/A,#N/A,FALSE,"Beschrijving status projecten";#N/A,#N/A,FALSE,"Totaaloverzicht";#N/A,#N/A,FALSE,"Grafiek uitsplitsing resultaat";#N/A,#N/A,FALSE,"Grafieken ratio's";#N/A,#N/A,FALSE,"Huuropbrengsten";#N/A,#N/A,FALSE,"Verkoopprijsberekening";#N/A,#N/A,FALSE,"Stichtingskosten";#N/A,#N/A,FALSE,"Cash flow + Renteberekening";#N/A,#N/A,FALSE,"Handtekeningen voor akkoord"}</definedName>
    <definedName name="BLPH1" localSheetId="1" hidden="1">#REF!</definedName>
    <definedName name="BLPH1" hidden="1">#REF!</definedName>
    <definedName name="BLPH10" localSheetId="1" hidden="1">#REF!</definedName>
    <definedName name="BLPH10" hidden="1">#REF!</definedName>
    <definedName name="BLPH11" localSheetId="1" hidden="1">#REF!</definedName>
    <definedName name="BLPH11" hidden="1">#REF!</definedName>
    <definedName name="BLPH12" localSheetId="1" hidden="1">#REF!</definedName>
    <definedName name="BLPH12" hidden="1">#REF!</definedName>
    <definedName name="BLPH13" localSheetId="1" hidden="1">#REF!</definedName>
    <definedName name="BLPH13" hidden="1">#REF!</definedName>
    <definedName name="BLPH14" localSheetId="1" hidden="1">#REF!</definedName>
    <definedName name="BLPH14" hidden="1">#REF!</definedName>
    <definedName name="BLPH15" localSheetId="1" hidden="1">#REF!</definedName>
    <definedName name="BLPH15" hidden="1">#REF!</definedName>
    <definedName name="BLPH16" localSheetId="1" hidden="1">#REF!</definedName>
    <definedName name="BLPH16" hidden="1">#REF!</definedName>
    <definedName name="BLPH17" localSheetId="1" hidden="1">#REF!</definedName>
    <definedName name="BLPH17" hidden="1">#REF!</definedName>
    <definedName name="BLPH2" localSheetId="1" hidden="1">#REF!</definedName>
    <definedName name="BLPH2" hidden="1">#REF!</definedName>
    <definedName name="BLPH3" localSheetId="1" hidden="1">#REF!</definedName>
    <definedName name="BLPH3" hidden="1">#REF!</definedName>
    <definedName name="BLPH4" localSheetId="1" hidden="1">#REF!</definedName>
    <definedName name="BLPH4" hidden="1">#REF!</definedName>
    <definedName name="BLPH5" localSheetId="1" hidden="1">#REF!</definedName>
    <definedName name="BLPH5" hidden="1">#REF!</definedName>
    <definedName name="BLPH6" localSheetId="1" hidden="1">#REF!</definedName>
    <definedName name="BLPH6" hidden="1">#REF!</definedName>
    <definedName name="BLPH7" localSheetId="1" hidden="1">#REF!</definedName>
    <definedName name="BLPH7" hidden="1">#REF!</definedName>
    <definedName name="d" hidden="1">{#N/A,#N/A,FALSE,"Voorblad";#N/A,#N/A,FALSE,"Inhoudsopgave";#N/A,#N/A,FALSE,"Projectblad";#N/A,#N/A,FALSE,"Beschrijving status projecten";#N/A,#N/A,FALSE,"Totaaloverzicht";#N/A,#N/A,FALSE,"Grafiek uitsplitsing resultaat";#N/A,#N/A,FALSE,"Grafieken ratio's";#N/A,#N/A,FALSE,"Huuropbrengsten";#N/A,#N/A,FALSE,"Verkoopprijsberekening";#N/A,#N/A,FALSE,"Stichtingskosten";#N/A,#N/A,FALSE,"Cash flow + Renteberekening";#N/A,#N/A,FALSE,"Handtekeningen voor akkoord"}</definedName>
    <definedName name="e" hidden="1">{#N/A,#N/A,FALSE,"Voorblad";#N/A,#N/A,FALSE,"Inhoudsopgave";#N/A,#N/A,FALSE,"Projectblad";#N/A,#N/A,FALSE,"Beschrijving status projecten";#N/A,#N/A,FALSE,"Totaaloverzicht";#N/A,#N/A,FALSE,"Grafiek uitsplitsing resultaat";#N/A,#N/A,FALSE,"Grafieken ratio's";#N/A,#N/A,FALSE,"Huuropbrengsten";#N/A,#N/A,FALSE,"Verkoopprijsberekening";#N/A,#N/A,FALSE,"Stichtingskosten";#N/A,#N/A,FALSE,"Cash flow + Renteberekening";#N/A,#N/A,FALSE,"Handtekeningen voor akkoord"}</definedName>
    <definedName name="ert" hidden="1">{#N/A,#N/A,FALSE,"Voorblad";#N/A,#N/A,FALSE,"Inhoudsopgave";#N/A,#N/A,FALSE,"Projectblad";#N/A,#N/A,FALSE,"Beschrijving status projecten";#N/A,#N/A,FALSE,"Totaaloverzicht";#N/A,#N/A,FALSE,"Grafiek uitsplitsing resultaat";#N/A,#N/A,FALSE,"Grafieken ratio's";#N/A,#N/A,FALSE,"Huuropbrengsten";#N/A,#N/A,FALSE,"Verkoopprijsberekening";#N/A,#N/A,FALSE,"Stichtingskosten";#N/A,#N/A,FALSE,"Cash flow + Renteberekening";#N/A,#N/A,FALSE,"Handtekeningen voor akkoord"}</definedName>
    <definedName name="EV__LASTREFTIME__" hidden="1">38898.6843055556</definedName>
    <definedName name="f" hidden="1">{#N/A,#N/A,FALSE,"Voorblad";#N/A,#N/A,FALSE,"Inhoudsopgave";#N/A,#N/A,FALSE,"Projectblad";#N/A,#N/A,FALSE,"Beschrijving status projecten";#N/A,#N/A,FALSE,"Totaaloverzicht";#N/A,#N/A,FALSE,"Grafiek uitsplitsing resultaat";#N/A,#N/A,FALSE,"Grafieken ratio's";#N/A,#N/A,FALSE,"Huuropbrengsten";#N/A,#N/A,FALSE,"Verkoopprijsberekening";#N/A,#N/A,FALSE,"Stichtingskosten";#N/A,#N/A,FALSE,"Cash flow + Renteberekening";#N/A,#N/A,FALSE,"Handtekeningen voor akkoord"}</definedName>
    <definedName name="FOK" hidden="1">{#N/A,#N/A,TRUE,"voorblad";#N/A,#N/A,TRUE,"inhoud";#N/A,#N/A,TRUE,"70004";#N/A,#N/A,TRUE,"70005";#N/A,#N/A,TRUE,"70327";#N/A,#N/A,TRUE,"70568";#N/A,#N/A,TRUE,"70579";#N/A,#N/A,TRUE,"70601";#N/A,#N/A,TRUE,"70602";#N/A,#N/A,TRUE,"70680";#N/A,#N/A,TRUE,"70850";#N/A,#N/A,TRUE,"70900"}</definedName>
    <definedName name="Fr_fee_NonRoom_1year">'Hotel Revenue forecast'!#REF!</definedName>
    <definedName name="Fr_fee_NonRoom_2year">'Hotel Revenue forecast'!#REF!</definedName>
    <definedName name="Fr_fee_NonRoom_3year">'Hotel Revenue forecast'!#REF!</definedName>
    <definedName name="Fr_fee_NonRoom_4year">'Hotel Revenue forecast'!#REF!</definedName>
    <definedName name="Fr_fee_Room_1year">'Hotel Revenue forecast'!#REF!</definedName>
    <definedName name="Fr_fee_Room_2year">'Hotel Revenue forecast'!#REF!</definedName>
    <definedName name="Fr_fee_Room_3year">'Hotel Revenue forecast'!#REF!</definedName>
    <definedName name="Fr_fee_Room_4year">'Hotel Revenue forecast'!#REF!</definedName>
    <definedName name="g" localSheetId="1" hidden="1">#REF!</definedName>
    <definedName name="g" hidden="1">#REF!</definedName>
    <definedName name="HTML_CodePage" hidden="1">1252</definedName>
    <definedName name="HTML_Control" hidden="1">{"'2. Balans Steps Int BV'!$A$1:$Q$34","'2. W&amp;V Steps Int BV'!$A$1:$L$51"}</definedName>
    <definedName name="HTML_Description" hidden="1">""</definedName>
    <definedName name="HTML_Email" hidden="1">""</definedName>
    <definedName name="HTML_Header" hidden="1">""</definedName>
    <definedName name="HTML_LastUpdate" hidden="1">"19-10-01"</definedName>
    <definedName name="HTML_LineAfter" hidden="1">FALSE</definedName>
    <definedName name="HTML_LineBefore" hidden="1">FALSE</definedName>
    <definedName name="HTML_Name" hidden="1">"Martin Jansen"</definedName>
    <definedName name="HTML_OBDlg2" hidden="1">TRUE</definedName>
    <definedName name="HTML_OBDlg4" hidden="1">TRUE</definedName>
    <definedName name="HTML_OS" hidden="1">0</definedName>
    <definedName name="HTML_PathFile" hidden="1">"I:\Dir\09 2001 Geconsol rapport steps intern.htm"</definedName>
    <definedName name="HTML_Title" hidden="1">"Geconsolidatierapport september 2001"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PARENT" hidden="1">"c2144"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40401.6608912037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38765.5885300926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DATE" hidden="1">"c2172"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LOW" hidden="1">"c1338"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h" hidden="1">{#N/A,#N/A,FALSE,"Voorblad";#N/A,#N/A,FALSE,"Inhoudsopgave";#N/A,#N/A,FALSE,"Projectblad";#N/A,#N/A,FALSE,"Beschrijving status projecten";#N/A,#N/A,FALSE,"Totaaloverzicht";#N/A,#N/A,FALSE,"Grafiek uitsplitsing resultaat";#N/A,#N/A,FALSE,"Grafieken ratio's";#N/A,#N/A,FALSE,"Huuropbrengsten";#N/A,#N/A,FALSE,"Verkoopprijsberekening";#N/A,#N/A,FALSE,"Stichtingskosten";#N/A,#N/A,FALSE,"Cash flow + Renteberekening";#N/A,#N/A,FALSE,"Handtekeningen voor akkoord"}</definedName>
    <definedName name="jkl" hidden="1">{#N/A,#N/A,FALSE,"model"}</definedName>
    <definedName name="kut" hidden="1">{#N/A,#N/A,TRUE,"voorblad";#N/A,#N/A,TRUE,"inhoud";#N/A,#N/A,TRUE,"70004";#N/A,#N/A,TRUE,"70005";#N/A,#N/A,TRUE,"70327";#N/A,#N/A,TRUE,"70568";#N/A,#N/A,TRUE,"70579";#N/A,#N/A,TRUE,"70601";#N/A,#N/A,TRUE,"70602";#N/A,#N/A,TRUE,"70680";#N/A,#N/A,TRUE,"70850";#N/A,#N/A,TRUE,"70900"}</definedName>
    <definedName name="kyd.ChngCell.01." localSheetId="1" hidden="1">#REF!</definedName>
    <definedName name="kyd.ChngCell.01." hidden="1">#REF!</definedName>
    <definedName name="kyd.CounterLimitCell.01." hidden="1">"x"</definedName>
    <definedName name="kyd.Dim.01." hidden="1">"toad:Company"</definedName>
    <definedName name="kyd.ElementList.01." localSheetId="1" hidden="1">#REF!</definedName>
    <definedName name="kyd.ElementList.01." hidden="1">#REF!</definedName>
    <definedName name="kyd.ElementType.01." hidden="1">3</definedName>
    <definedName name="kyd.ItemType.01." hidden="1">2</definedName>
    <definedName name="kyd.NumLevels.01." hidden="1">999</definedName>
    <definedName name="kyd.ParentName.01." hidden="1">""</definedName>
    <definedName name="kyd.PrintParent.01." hidden="1">TRUE</definedName>
    <definedName name="kyd.SelectString.01." hidden="1">"*"</definedName>
    <definedName name="Management_Base_Fee">'Hotel Revenue forecast'!#REF!</definedName>
    <definedName name="mfk" hidden="1">{#N/A,#N/A,FALSE,"Voorblad";#N/A,#N/A,FALSE,"Inhoudsopgave";#N/A,#N/A,FALSE,"Projectblad";#N/A,#N/A,FALSE,"Beschrijving status projecten";#N/A,#N/A,FALSE,"Totaaloverzicht";#N/A,#N/A,FALSE,"Grafiek uitsplitsing resultaat";#N/A,#N/A,FALSE,"Grafieken ratio's";#N/A,#N/A,FALSE,"Huuropbrengsten";#N/A,#N/A,FALSE,"Verkoopprijsberekening";#N/A,#N/A,FALSE,"Stichtingskosten";#N/A,#N/A,FALSE,"Cash flow + Renteberekening";#N/A,#N/A,FALSE,"Handtekeningen voor akkoord"}</definedName>
    <definedName name="new2bySimon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new3bySimon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nieuw" hidden="1">{#N/A,#N/A,TRUE,"voorblad";#N/A,#N/A,TRUE,"inhoud";#N/A,#N/A,TRUE,"70004";#N/A,#N/A,TRUE,"70005";#N/A,#N/A,TRUE,"70327";#N/A,#N/A,TRUE,"70568";#N/A,#N/A,TRUE,"70579";#N/A,#N/A,TRUE,"70601";#N/A,#N/A,TRUE,"70602";#N/A,#N/A,TRUE,"70680";#N/A,#N/A,TRUE,"70850";#N/A,#N/A,TRUE,"70900"}</definedName>
    <definedName name="Number_of_rooms">'Hotel Revenue forecast'!$C$4</definedName>
    <definedName name="PROGRAM_FEE">'Hotel Revenue forecast'!#REF!</definedName>
    <definedName name="Q" hidden="1">#REF!</definedName>
    <definedName name="s" hidden="1">{#N/A,#N/A,FALSE,"Voorblad";#N/A,#N/A,FALSE,"Inhoudsopgave";#N/A,#N/A,FALSE,"Projectblad";#N/A,#N/A,FALSE,"Beschrijving status projecten";#N/A,#N/A,FALSE,"Totaaloverzicht";#N/A,#N/A,FALSE,"Grafiek uitsplitsing resultaat";#N/A,#N/A,FALSE,"Grafieken ratio's";#N/A,#N/A,FALSE,"Huuropbrengsten";#N/A,#N/A,FALSE,"Verkoopprijsberekening";#N/A,#N/A,FALSE,"Stichtingskosten";#N/A,#N/A,FALSE,"Cash flow + Renteberekening";#N/A,#N/A,FALSE,"Handtekeningen voor akkoord"}</definedName>
    <definedName name="safsdf" hidden="1">{#N/A,#N/A,FALSE,"Voorblad";#N/A,#N/A,FALSE,"Inhoudsopgave";#N/A,#N/A,FALSE,"Projectblad";#N/A,#N/A,FALSE,"Beschrijving status projecten";#N/A,#N/A,FALSE,"Totaaloverzicht";#N/A,#N/A,FALSE,"Grafiek uitsplitsing resultaat";#N/A,#N/A,FALSE,"Grafieken ratio's";#N/A,#N/A,FALSE,"Huuropbrengsten";#N/A,#N/A,FALSE,"Verkoopprijsberekening";#N/A,#N/A,FALSE,"Stichtingskosten";#N/A,#N/A,FALSE,"Cash flow + Renteberekening";#N/A,#N/A,FALSE,"Handtekeningen voor akkoord"}</definedName>
    <definedName name="sdf" hidden="1">{#N/A,#N/A,TRUE,"voorblad";#N/A,#N/A,TRUE,"inhoud";#N/A,#N/A,TRUE,"70004";#N/A,#N/A,TRUE,"70005";#N/A,#N/A,TRUE,"70327";#N/A,#N/A,TRUE,"70568";#N/A,#N/A,TRUE,"70579";#N/A,#N/A,TRUE,"70601";#N/A,#N/A,TRUE,"70602";#N/A,#N/A,TRUE,"70680";#N/A,#N/A,TRUE,"70850";#N/A,#N/A,TRUE,"70900"}</definedName>
    <definedName name="sdfsdf" hidden="1">{#N/A,#N/A,TRUE,"voorblad";#N/A,#N/A,TRUE,"inhoud";#N/A,#N/A,TRUE,"70004";#N/A,#N/A,TRUE,"70005";#N/A,#N/A,TRUE,"70327";#N/A,#N/A,TRUE,"70568";#N/A,#N/A,TRUE,"70579";#N/A,#N/A,TRUE,"70601";#N/A,#N/A,TRUE,"70602";#N/A,#N/A,TRUE,"70680";#N/A,#N/A,TRUE,"70850";#N/A,#N/A,TRUE,"70900"}</definedName>
    <definedName name="sf" hidden="1">{#N/A,#N/A,FALSE,"Voorblad";#N/A,#N/A,FALSE,"Inhoudsopgave";#N/A,#N/A,FALSE,"Projectblad";#N/A,#N/A,FALSE,"Beschrijving status projecten";#N/A,#N/A,FALSE,"Totaaloverzicht";#N/A,#N/A,FALSE,"Grafiek uitsplitsing resultaat";#N/A,#N/A,FALSE,"Grafieken ratio's";#N/A,#N/A,FALSE,"Huuropbrengsten";#N/A,#N/A,FALSE,"Verkoopprijsberekening";#N/A,#N/A,FALSE,"Stichtingskosten";#N/A,#N/A,FALSE,"Cash flow + Renteberekening";#N/A,#N/A,FALSE,"Handtekeningen voor akkoord"}</definedName>
    <definedName name="sfd" hidden="1">{#N/A,#N/A,TRUE,"voorblad";#N/A,#N/A,TRUE,"inhoud";#N/A,#N/A,TRUE,"70004";#N/A,#N/A,TRUE,"70005";#N/A,#N/A,TRUE,"70327";#N/A,#N/A,TRUE,"70568";#N/A,#N/A,TRUE,"70579";#N/A,#N/A,TRUE,"70601";#N/A,#N/A,TRUE,"70602";#N/A,#N/A,TRUE,"70680";#N/A,#N/A,TRUE,"70850";#N/A,#N/A,TRUE,"70900"}</definedName>
    <definedName name="sfdsfs" hidden="1">{#N/A,#N/A,TRUE,"voorblad";#N/A,#N/A,TRUE,"inhoud";#N/A,#N/A,TRUE,"70004";#N/A,#N/A,TRUE,"70005";#N/A,#N/A,TRUE,"70327";#N/A,#N/A,TRUE,"70568";#N/A,#N/A,TRUE,"70579";#N/A,#N/A,TRUE,"70601";#N/A,#N/A,TRUE,"70602";#N/A,#N/A,TRUE,"70680";#N/A,#N/A,TRUE,"70850";#N/A,#N/A,TRUE,"70900"}</definedName>
    <definedName name="sfdsfsdfsdf" hidden="1">{#N/A,#N/A,TRUE,"voorblad";#N/A,#N/A,TRUE,"inhoud";#N/A,#N/A,TRUE,"70004";#N/A,#N/A,TRUE,"70005";#N/A,#N/A,TRUE,"70327";#N/A,#N/A,TRUE,"70568";#N/A,#N/A,TRUE,"70579";#N/A,#N/A,TRUE,"70601";#N/A,#N/A,TRUE,"70602";#N/A,#N/A,TRUE,"70680";#N/A,#N/A,TRUE,"70850";#N/A,#N/A,TRUE,"70900"}</definedName>
    <definedName name="skadfjasdklf" hidden="1">{#N/A,#N/A,TRUE,"voorblad";#N/A,#N/A,TRUE,"inhoud";#N/A,#N/A,TRUE,"70004";#N/A,#N/A,TRUE,"70005";#N/A,#N/A,TRUE,"70327";#N/A,#N/A,TRUE,"70568";#N/A,#N/A,TRUE,"70579";#N/A,#N/A,TRUE,"70601";#N/A,#N/A,TRUE,"70602";#N/A,#N/A,TRUE,"70680";#N/A,#N/A,TRUE,"70850";#N/A,#N/A,TRUE,"70900"}</definedName>
    <definedName name="VAT_rate">'Hotel Revenue forecast'!#REF!</definedName>
    <definedName name="vj" hidden="1">{#N/A,#N/A,FALSE,"Aging Summary";#N/A,#N/A,FALSE,"Ratio Analysis";#N/A,#N/A,FALSE,"Test 120 Day Accts";#N/A,#N/A,FALSE,"Tickmarks"}</definedName>
    <definedName name="w" hidden="1">{#N/A,#N/A,TRUE,"voorblad";#N/A,#N/A,TRUE,"inhoud";#N/A,#N/A,TRUE,"70004";#N/A,#N/A,TRUE,"70005";#N/A,#N/A,TRUE,"70327";#N/A,#N/A,TRUE,"70568";#N/A,#N/A,TRUE,"70579";#N/A,#N/A,TRUE,"70601";#N/A,#N/A,TRUE,"70602";#N/A,#N/A,TRUE,"70680";#N/A,#N/A,TRUE,"70850";#N/A,#N/A,TRUE,"70900"}</definedName>
    <definedName name="werw" hidden="1">{#N/A,#N/A,FALSE,"Voorblad";#N/A,#N/A,FALSE,"Inhoudsopgave";#N/A,#N/A,FALSE,"Projectblad";#N/A,#N/A,FALSE,"Beschrijving status projecten";#N/A,#N/A,FALSE,"Totaaloverzicht";#N/A,#N/A,FALSE,"Grafiek uitsplitsing resultaat";#N/A,#N/A,FALSE,"Grafieken ratio's";#N/A,#N/A,FALSE,"Huuropbrengsten";#N/A,#N/A,FALSE,"Verkoopprijsberekening";#N/A,#N/A,FALSE,"Stichtingskosten";#N/A,#N/A,FALSE,"Cash flow + Renteberekening";#N/A,#N/A,FALSE,"Handtekeningen voor akkoord"}</definedName>
    <definedName name="werwer" hidden="1">{#N/A,#N/A,FALSE,"Voorblad";#N/A,#N/A,FALSE,"Inhoudsopgave";#N/A,#N/A,FALSE,"Projectblad";#N/A,#N/A,FALSE,"Beschrijving status projecten";#N/A,#N/A,FALSE,"Totaaloverzicht";#N/A,#N/A,FALSE,"Grafiek uitsplitsing resultaat";#N/A,#N/A,FALSE,"Grafieken ratio's";#N/A,#N/A,FALSE,"Huuropbrengsten";#N/A,#N/A,FALSE,"Verkoopprijsberekening";#N/A,#N/A,FALSE,"Stichtingskosten";#N/A,#N/A,FALSE,"Cash flow + Renteberekening";#N/A,#N/A,FALSE,"Handtekeningen voor akkoord"}</definedName>
    <definedName name="wr.Aging._.and._.Trend._Analysis." hidden="1">{#N/A,#N/A,FALSE,"Aging Summary";#N/A,#N/A,FALSE,"Ratio Analysis";#N/A,#N/A,FALSE,"Test 120 Day Accts";#N/A,#N/A,FALSE,"Tickmarks"}</definedName>
    <definedName name="wrn.afdruk._.interne._.JR." hidden="1">{#N/A,#N/A,FALSE,"RatiosRap";#N/A,#N/A,FALSE,"BalansRap";#N/A,#N/A,FALSE,"KasstrRap";#N/A,#N/A,FALSE,"WenVRap";#N/A,#N/A,FALSE,"IMVARap";#N/A,#N/A,FALSE,"MVARap";#N/A,#N/A,FALSE,"FVARap";#N/A,#N/A,FALSE,"OHWRap";#N/A,#N/A,FALSE,"ProjvzRap";#N/A,#N/A,FALSE,"VorderingenRap";#N/A,#N/A,FALSE,"Fiscale pos";#N/A,#N/A,FALSE,"Vorderingen toelichting";#N/A,#N/A,FALSE,"NTFRap";#N/A,#N/A,FALSE,"LMRap";#N/A,#N/A,FALSE,"EVRap";#N/A,#N/A,FALSE,"LLVVRap";#N/A,#N/A,FALSE,"KTVVRap";#N/A,#N/A,FALSE,"CredRap";#N/A,#N/A,FALSE,"PrAfRap";#N/A,#N/A,FALSE,"SalknRap";#N/A,#N/A,FALSE,"inhuurknRap";#N/A,#N/A,FALSE,"verl persRap";#N/A,#N/A,FALSE,"huisv knRap";#N/A,#N/A,FALSE,"aut knRap";#N/A,#N/A,FALSE,"afschrRap";#N/A,#N/A,FALSE,"opleidingRap";#N/A,#N/A,FALSE,"ov knRap";#N/A,#N/A,FALSE,"Fiscale pos";#N/A,#N/A,FALSE,"rapfinres";#N/A,#N/A,FALSE,"Niet uit bbv";#N/A,#N/A,FALSE,"sectie c";#N/A,#N/A,FALSE,"sectie B";#N/A,#N/A,FALSE,"Sectie A";#N/A,#N/A,FALSE,"voorblad";#N/A,#N/A,FALSE,"Inhoudsopgave"}</definedName>
    <definedName name="wrn.Aging._.and._.Trend._.Analysis." hidden="1">{#N/A,#N/A,FALSE,"Aging Summary";#N/A,#N/A,FALSE,"Ratio Analysis";#N/A,#N/A,FALSE,"Test 120 Day Accts";#N/A,#N/A,FALSE,"Tickmarks"}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forecast." hidden="1">{#N/A,#N/A,FALSE,"model"}</definedName>
    <definedName name="wrn.forecastassumptions." hidden="1">{#N/A,#N/A,FALSE,"model"}</definedName>
    <definedName name="wrn.forecastROIC." hidden="1">{#N/A,#N/A,FALSE,"model"}</definedName>
    <definedName name="wrn.history." hidden="1">{#N/A,#N/A,FALSE,"model"}</definedName>
    <definedName name="wrn.histROIC." hidden="1">{#N/A,#N/A,FALSE,"model"}</definedName>
    <definedName name="wrn.Kerncijfers_Holding." hidden="1">{#N/A,#N/A,TRUE,"voorblad";#N/A,#N/A,TRUE,"inhoud";#N/A,#N/A,TRUE,"70004";#N/A,#N/A,TRUE,"70005";#N/A,#N/A,TRUE,"70327";#N/A,#N/A,TRUE,"70568";#N/A,#N/A,TRUE,"70579";#N/A,#N/A,TRUE,"70601";#N/A,#N/A,TRUE,"70602";#N/A,#N/A,TRUE,"70680";#N/A,#N/A,TRUE,"70850";#N/A,#N/A,TRUE,"70900"}</definedName>
    <definedName name="wrn.kerncijfers_holding9" hidden="1">{#N/A,#N/A,TRUE,"voorblad";#N/A,#N/A,TRUE,"inhoud";#N/A,#N/A,TRUE,"70004";#N/A,#N/A,TRUE,"70005";#N/A,#N/A,TRUE,"70327";#N/A,#N/A,TRUE,"70568";#N/A,#N/A,TRUE,"70579";#N/A,#N/A,TRUE,"70601";#N/A,#N/A,TRUE,"70602";#N/A,#N/A,TRUE,"70680";#N/A,#N/A,TRUE,"70850";#N/A,#N/A,TRUE,"70900"}</definedName>
    <definedName name="wrn.Print." hidden="1">{"IS Alone",#N/A,FALSE,"UniDial (stand alone)";"BS Alone",#N/A,FALSE,"UniDial (stand alone)";"IS Acq. Eff.",#N/A,FALSE,"UniDial Acq. Effects";"BS Acq. Eff.",#N/A,FALSE,"UniDial Acq. Effects";"IS Post-Acq.",#N/A,FALSE,"Post-Acq.";"BS Post-Acq.",#N/A,FALSE,"Post-Acq."}</definedName>
    <definedName name="wrn.Print1.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ojectrapportage." hidden="1">{#N/A,#N/A,FALSE,"Voorblad";#N/A,#N/A,FALSE,"Inhoudsopgave";#N/A,#N/A,FALSE,"Projectblad";#N/A,#N/A,FALSE,"Beschrijving status projecten";#N/A,#N/A,FALSE,"Totaaloverzicht";#N/A,#N/A,FALSE,"Grafiek uitsplitsing resultaat";#N/A,#N/A,FALSE,"Grafieken ratio's";#N/A,#N/A,FALSE,"Huuropbrengsten";#N/A,#N/A,FALSE,"Verkoopprijsberekening";#N/A,#N/A,FALSE,"Stichtingskosten";#N/A,#N/A,FALSE,"Cash flow + Renteberekening";#N/A,#N/A,FALSE,"Handtekeningen voor akkoord"}</definedName>
    <definedName name="wrn.projectrapportage9" hidden="1">{#N/A,#N/A,FALSE,"Voorblad";#N/A,#N/A,FALSE,"Inhoudsopgave";#N/A,#N/A,FALSE,"Projectblad";#N/A,#N/A,FALSE,"Beschrijving status projecten";#N/A,#N/A,FALSE,"Totaaloverzicht";#N/A,#N/A,FALSE,"Grafiek uitsplitsing resultaat";#N/A,#N/A,FALSE,"Grafieken ratio's";#N/A,#N/A,FALSE,"Huuropbrengsten";#N/A,#N/A,FALSE,"Verkoopprijsberekening";#N/A,#N/A,FALSE,"Stichtingskosten";#N/A,#N/A,FALSE,"Cash flow + Renteberekening";#N/A,#N/A,FALSE,"Handtekeningen voor akkoord"}</definedName>
    <definedName name="wrn.Report1.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w" hidden="1">{#N/A,#N/A,TRUE,"voorblad";#N/A,#N/A,TRUE,"inhoud";#N/A,#N/A,TRUE,"70004";#N/A,#N/A,TRUE,"70005";#N/A,#N/A,TRUE,"70327";#N/A,#N/A,TRUE,"70568";#N/A,#N/A,TRUE,"70579";#N/A,#N/A,TRUE,"70601";#N/A,#N/A,TRUE,"70602";#N/A,#N/A,TRUE,"70680";#N/A,#N/A,TRUE,"70850";#N/A,#N/A,TRUE,"70900"}</definedName>
    <definedName name="x" hidden="1">{"IS Alone",#N/A,FALSE,"UniDial (stand alone)";"BS Alone",#N/A,FALSE,"UniDial (stand alone)";"IS Acq. Eff.",#N/A,FALSE,"UniDial Acq. Effects";"BS Acq. Eff.",#N/A,FALSE,"UniDial Acq. Effects";"IS Post-Acq.",#N/A,FALSE,"Post-Acq.";"BS Post-Acq.",#N/A,FALSE,"Post-Acq."}</definedName>
    <definedName name="xxx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xxxxx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y" hidden="1">{"IS Alone",#N/A,FALSE,"UniDial (stand alone)";"BS Alone",#N/A,FALSE,"UniDial (stand alone)";"IS Acq. Eff.",#N/A,FALSE,"UniDial Acq. Effects";"BS Acq. Eff.",#N/A,FALSE,"UniDial Acq. Effects";"IS Post-Acq.",#N/A,FALSE,"Post-Acq.";"BS Post-Acq.",#N/A,FALSE,"Post-Acq."}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" i="50" l="1"/>
  <c r="O25" i="50"/>
  <c r="O24" i="50"/>
  <c r="O23" i="50"/>
  <c r="N84" i="50"/>
  <c r="N85" i="50" s="1"/>
  <c r="N21" i="50" s="1"/>
  <c r="N78" i="50"/>
  <c r="N77" i="50"/>
  <c r="N15" i="50"/>
  <c r="M84" i="50"/>
  <c r="M85" i="50" s="1"/>
  <c r="M21" i="50" s="1"/>
  <c r="M78" i="50"/>
  <c r="M77" i="50"/>
  <c r="M15" i="50"/>
  <c r="L84" i="50"/>
  <c r="L85" i="50" s="1"/>
  <c r="L21" i="50" s="1"/>
  <c r="L78" i="50"/>
  <c r="L77" i="50"/>
  <c r="L15" i="50"/>
  <c r="K84" i="50"/>
  <c r="K85" i="50" s="1"/>
  <c r="K21" i="50" s="1"/>
  <c r="K78" i="50"/>
  <c r="K77" i="50"/>
  <c r="K15" i="50"/>
  <c r="J84" i="50"/>
  <c r="J85" i="50" s="1"/>
  <c r="J21" i="50" s="1"/>
  <c r="J78" i="50"/>
  <c r="J77" i="50"/>
  <c r="J15" i="50"/>
  <c r="I84" i="50"/>
  <c r="I85" i="50" s="1"/>
  <c r="I21" i="50" s="1"/>
  <c r="I78" i="50"/>
  <c r="I77" i="50"/>
  <c r="I15" i="50"/>
  <c r="H84" i="50"/>
  <c r="H85" i="50" s="1"/>
  <c r="H21" i="50" s="1"/>
  <c r="H78" i="50"/>
  <c r="H77" i="50"/>
  <c r="H15" i="50"/>
  <c r="G84" i="50"/>
  <c r="G85" i="50" s="1"/>
  <c r="G21" i="50" s="1"/>
  <c r="G78" i="50"/>
  <c r="G77" i="50"/>
  <c r="G15" i="50"/>
  <c r="F84" i="50"/>
  <c r="F85" i="50" s="1"/>
  <c r="F21" i="50" s="1"/>
  <c r="F78" i="50"/>
  <c r="F77" i="50"/>
  <c r="F15" i="50"/>
  <c r="E84" i="50"/>
  <c r="E85" i="50" s="1"/>
  <c r="E21" i="50" s="1"/>
  <c r="E78" i="50"/>
  <c r="E77" i="50"/>
  <c r="E15" i="50"/>
  <c r="D84" i="50"/>
  <c r="D85" i="50" s="1"/>
  <c r="D21" i="50" s="1"/>
  <c r="D78" i="50"/>
  <c r="D77" i="50"/>
  <c r="D15" i="50"/>
  <c r="C8" i="50" l="1"/>
  <c r="C9" i="50" l="1"/>
  <c r="D8" i="50" s="1"/>
  <c r="C11" i="50"/>
  <c r="C15" i="50"/>
  <c r="D9" i="50" l="1"/>
  <c r="E8" i="50" s="1"/>
  <c r="D11" i="50"/>
  <c r="C18" i="50"/>
  <c r="C12" i="50"/>
  <c r="C32" i="50"/>
  <c r="C77" i="50"/>
  <c r="O77" i="50" s="1"/>
  <c r="D12" i="50" l="1"/>
  <c r="D18" i="50"/>
  <c r="E9" i="50"/>
  <c r="F8" i="50" s="1"/>
  <c r="E11" i="50"/>
  <c r="C84" i="50"/>
  <c r="O84" i="50" s="1"/>
  <c r="C78" i="50"/>
  <c r="O78" i="50" s="1"/>
  <c r="C39" i="50"/>
  <c r="F9" i="50" l="1"/>
  <c r="G8" i="50" s="1"/>
  <c r="F11" i="50"/>
  <c r="D46" i="50"/>
  <c r="D53" i="50" s="1"/>
  <c r="D40" i="50"/>
  <c r="D32" i="50"/>
  <c r="D71" i="50"/>
  <c r="D70" i="50"/>
  <c r="D64" i="50"/>
  <c r="D54" i="50"/>
  <c r="D63" i="50"/>
  <c r="E12" i="50"/>
  <c r="E18" i="50"/>
  <c r="C85" i="50"/>
  <c r="O85" i="50" s="1"/>
  <c r="C64" i="50"/>
  <c r="C46" i="50"/>
  <c r="C53" i="50" s="1"/>
  <c r="C54" i="50"/>
  <c r="C70" i="50"/>
  <c r="C71" i="50"/>
  <c r="C40" i="50"/>
  <c r="C63" i="50"/>
  <c r="F12" i="50" l="1"/>
  <c r="F18" i="50"/>
  <c r="E32" i="50"/>
  <c r="E39" i="50" s="1"/>
  <c r="E71" i="50"/>
  <c r="E70" i="50"/>
  <c r="E64" i="50"/>
  <c r="E63" i="50"/>
  <c r="E54" i="50"/>
  <c r="E46" i="50"/>
  <c r="E53" i="50" s="1"/>
  <c r="E40" i="50"/>
  <c r="E20" i="50" s="1"/>
  <c r="G9" i="50"/>
  <c r="H8" i="50" s="1"/>
  <c r="G11" i="50"/>
  <c r="D39" i="50"/>
  <c r="D20" i="50"/>
  <c r="C20" i="50"/>
  <c r="C19" i="50"/>
  <c r="C21" i="50"/>
  <c r="O21" i="50" s="1"/>
  <c r="G12" i="50" l="1"/>
  <c r="G18" i="50"/>
  <c r="F32" i="50"/>
  <c r="F71" i="50"/>
  <c r="F70" i="50"/>
  <c r="F64" i="50"/>
  <c r="F63" i="50"/>
  <c r="F54" i="50"/>
  <c r="F46" i="50"/>
  <c r="F53" i="50" s="1"/>
  <c r="F40" i="50"/>
  <c r="F20" i="50" s="1"/>
  <c r="H9" i="50"/>
  <c r="I8" i="50" s="1"/>
  <c r="H11" i="50"/>
  <c r="D19" i="50"/>
  <c r="E19" i="50"/>
  <c r="E22" i="50" s="1"/>
  <c r="E26" i="50" s="1"/>
  <c r="C22" i="50"/>
  <c r="F39" i="50" l="1"/>
  <c r="H12" i="50"/>
  <c r="H18" i="50"/>
  <c r="G46" i="50"/>
  <c r="G53" i="50" s="1"/>
  <c r="G64" i="50"/>
  <c r="G63" i="50"/>
  <c r="G32" i="50"/>
  <c r="G39" i="50" s="1"/>
  <c r="G40" i="50"/>
  <c r="G71" i="50"/>
  <c r="G70" i="50"/>
  <c r="G54" i="50"/>
  <c r="I9" i="50"/>
  <c r="J8" i="50" s="1"/>
  <c r="I11" i="50"/>
  <c r="D22" i="50"/>
  <c r="D26" i="50" s="1"/>
  <c r="C26" i="50"/>
  <c r="I12" i="50" l="1"/>
  <c r="I18" i="50"/>
  <c r="H70" i="50"/>
  <c r="H64" i="50"/>
  <c r="H63" i="50"/>
  <c r="H54" i="50"/>
  <c r="H46" i="50"/>
  <c r="H53" i="50" s="1"/>
  <c r="H71" i="50"/>
  <c r="H40" i="50"/>
  <c r="H32" i="50"/>
  <c r="J9" i="50"/>
  <c r="K8" i="50" s="1"/>
  <c r="J11" i="50"/>
  <c r="F19" i="50"/>
  <c r="G20" i="50"/>
  <c r="G19" i="50"/>
  <c r="K9" i="50" l="1"/>
  <c r="L8" i="50" s="1"/>
  <c r="K11" i="50"/>
  <c r="H39" i="50"/>
  <c r="H20" i="50"/>
  <c r="G22" i="50"/>
  <c r="G26" i="50" s="1"/>
  <c r="F22" i="50"/>
  <c r="I32" i="50"/>
  <c r="I39" i="50" s="1"/>
  <c r="I71" i="50"/>
  <c r="I70" i="50"/>
  <c r="I64" i="50"/>
  <c r="I63" i="50"/>
  <c r="I54" i="50"/>
  <c r="I46" i="50"/>
  <c r="I53" i="50" s="1"/>
  <c r="I40" i="50"/>
  <c r="J12" i="50"/>
  <c r="J18" i="50"/>
  <c r="H19" i="50" l="1"/>
  <c r="K12" i="50"/>
  <c r="K18" i="50"/>
  <c r="L9" i="50"/>
  <c r="M8" i="50" s="1"/>
  <c r="L11" i="50"/>
  <c r="I19" i="50"/>
  <c r="F26" i="50"/>
  <c r="J46" i="50"/>
  <c r="J53" i="50" s="1"/>
  <c r="J40" i="50"/>
  <c r="J32" i="50"/>
  <c r="J39" i="50" s="1"/>
  <c r="J71" i="50"/>
  <c r="J70" i="50"/>
  <c r="J64" i="50"/>
  <c r="J63" i="50"/>
  <c r="J54" i="50"/>
  <c r="I20" i="50"/>
  <c r="K71" i="50" l="1"/>
  <c r="K70" i="50"/>
  <c r="K64" i="50"/>
  <c r="K63" i="50"/>
  <c r="K54" i="50"/>
  <c r="K46" i="50"/>
  <c r="K53" i="50" s="1"/>
  <c r="K40" i="50"/>
  <c r="K32" i="50"/>
  <c r="K39" i="50" s="1"/>
  <c r="H22" i="50"/>
  <c r="J19" i="50"/>
  <c r="J20" i="50"/>
  <c r="J22" i="50" s="1"/>
  <c r="J26" i="50" s="1"/>
  <c r="I22" i="50"/>
  <c r="I26" i="50" s="1"/>
  <c r="L12" i="50"/>
  <c r="L18" i="50"/>
  <c r="M9" i="50"/>
  <c r="N8" i="50" s="1"/>
  <c r="M11" i="50"/>
  <c r="H26" i="50" l="1"/>
  <c r="K19" i="50"/>
  <c r="M12" i="50"/>
  <c r="M18" i="50"/>
  <c r="K20" i="50"/>
  <c r="N9" i="50"/>
  <c r="N11" i="50"/>
  <c r="L32" i="50"/>
  <c r="L39" i="50" s="1"/>
  <c r="L71" i="50"/>
  <c r="L70" i="50"/>
  <c r="L64" i="50"/>
  <c r="L63" i="50"/>
  <c r="L54" i="50"/>
  <c r="L46" i="50"/>
  <c r="L53" i="50" s="1"/>
  <c r="L40" i="50"/>
  <c r="L19" i="50" l="1"/>
  <c r="N12" i="50"/>
  <c r="N18" i="50"/>
  <c r="O18" i="50" s="1"/>
  <c r="O11" i="50"/>
  <c r="K22" i="50"/>
  <c r="L20" i="50"/>
  <c r="M54" i="50"/>
  <c r="M46" i="50"/>
  <c r="M53" i="50" s="1"/>
  <c r="M40" i="50"/>
  <c r="M32" i="50"/>
  <c r="M39" i="50" s="1"/>
  <c r="M71" i="50"/>
  <c r="M70" i="50"/>
  <c r="M64" i="50"/>
  <c r="M63" i="50"/>
  <c r="L22" i="50" l="1"/>
  <c r="L26" i="50" s="1"/>
  <c r="N71" i="50"/>
  <c r="O71" i="50" s="1"/>
  <c r="N70" i="50"/>
  <c r="O70" i="50" s="1"/>
  <c r="N64" i="50"/>
  <c r="O64" i="50" s="1"/>
  <c r="N63" i="50"/>
  <c r="O63" i="50" s="1"/>
  <c r="N54" i="50"/>
  <c r="O54" i="50" s="1"/>
  <c r="N46" i="50"/>
  <c r="N53" i="50" s="1"/>
  <c r="O53" i="50" s="1"/>
  <c r="N40" i="50"/>
  <c r="N32" i="50"/>
  <c r="O12" i="50"/>
  <c r="O13" i="50" s="1"/>
  <c r="M19" i="50"/>
  <c r="M20" i="50"/>
  <c r="M22" i="50" s="1"/>
  <c r="M26" i="50" s="1"/>
  <c r="K26" i="50"/>
  <c r="O15" i="50"/>
  <c r="O14" i="50" l="1"/>
  <c r="N39" i="50"/>
  <c r="O32" i="50"/>
  <c r="N20" i="50"/>
  <c r="O40" i="50"/>
  <c r="O20" i="50" l="1"/>
  <c r="N19" i="50"/>
  <c r="O19" i="50" s="1"/>
  <c r="O39" i="50"/>
  <c r="N22" i="50" l="1"/>
  <c r="N26" i="50" l="1"/>
  <c r="O26" i="50" s="1"/>
  <c r="O22" i="50"/>
</calcChain>
</file>

<file path=xl/sharedStrings.xml><?xml version="1.0" encoding="utf-8"?>
<sst xmlns="http://schemas.openxmlformats.org/spreadsheetml/2006/main" count="80" uniqueCount="60">
  <si>
    <t>Occupancy %</t>
  </si>
  <si>
    <t>Total Revenue</t>
  </si>
  <si>
    <t>Rooms Sold</t>
  </si>
  <si>
    <t>Rooms Available</t>
  </si>
  <si>
    <t>REVPAR</t>
  </si>
  <si>
    <t>Rooms Revenue</t>
  </si>
  <si>
    <t>Number of Rooms</t>
  </si>
  <si>
    <t>Average Rate</t>
  </si>
  <si>
    <t>Food Revenue</t>
  </si>
  <si>
    <t>Beverage Revenue</t>
  </si>
  <si>
    <t>Other F&amp;B</t>
  </si>
  <si>
    <t>Total F&amp;B Revenue</t>
  </si>
  <si>
    <t>Other Operating Dept</t>
  </si>
  <si>
    <t>Rental &amp; Other  Income</t>
  </si>
  <si>
    <t>F&amp;B Revenue</t>
  </si>
  <si>
    <t>Guest per room</t>
  </si>
  <si>
    <t>Breakfast Capture rate</t>
  </si>
  <si>
    <t>Breakfast Food revenue</t>
  </si>
  <si>
    <t>Lunch Capture rate</t>
  </si>
  <si>
    <t>Breakfast Ave Spend</t>
  </si>
  <si>
    <t>Lunch Ave Spend - Food</t>
  </si>
  <si>
    <t>Lunch Ave Spend - Bev</t>
  </si>
  <si>
    <t>Dinner Capture rate</t>
  </si>
  <si>
    <t>Dinner Ave Spend - Food</t>
  </si>
  <si>
    <t>Dinner Ave Spend - Beverage</t>
  </si>
  <si>
    <t>Total Restaurant revenue - Food</t>
  </si>
  <si>
    <t>Total Restaurant revenue - Beverage</t>
  </si>
  <si>
    <t>Bar</t>
  </si>
  <si>
    <t>Total Bar revenue - Food</t>
  </si>
  <si>
    <t>Total Bar revenue - Beverage</t>
  </si>
  <si>
    <t>Room Service</t>
  </si>
  <si>
    <t>Capture rate</t>
  </si>
  <si>
    <t>Ave Spend - Food</t>
  </si>
  <si>
    <t>Ave Spend - Bev</t>
  </si>
  <si>
    <t>Total Room Service - Food</t>
  </si>
  <si>
    <t>Total Room Service - Beverage</t>
  </si>
  <si>
    <t>Banquet</t>
  </si>
  <si>
    <t>Daily Covers</t>
  </si>
  <si>
    <t>Ave Spend - Beverage</t>
  </si>
  <si>
    <t>Total Banquet - Food</t>
  </si>
  <si>
    <t>Total Banquet - Beverage</t>
  </si>
  <si>
    <t>AV Equipment</t>
  </si>
  <si>
    <t>Misc</t>
  </si>
  <si>
    <t xml:space="preserve">Total </t>
  </si>
  <si>
    <t>Ave Spend - Room rental</t>
  </si>
  <si>
    <t>USD</t>
  </si>
  <si>
    <t>Restaurant II</t>
  </si>
  <si>
    <t>Formulas will automatically recalculate</t>
  </si>
  <si>
    <t>Manually fill in the cells highlighted in yellow</t>
  </si>
  <si>
    <t>Hotel Name</t>
  </si>
  <si>
    <t>Opening year</t>
  </si>
  <si>
    <t>Other F&amp;B Revenue</t>
  </si>
  <si>
    <t>Please adjust the coefficients for your business realities</t>
  </si>
  <si>
    <t>All Day Dining</t>
  </si>
  <si>
    <t>fill in the start month</t>
  </si>
  <si>
    <t>Month Start</t>
  </si>
  <si>
    <t>Month End</t>
  </si>
  <si>
    <t>Total</t>
  </si>
  <si>
    <t>Hotel Revenue Forecast</t>
  </si>
  <si>
    <t>All revenue and expenses are net (w/o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</si>
</sst>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-&quot;£&quot;* #,##0.00_-;\-&quot;£&quot;* #,##0.00_-;_-&quot;£&quot;* &quot;-&quot;??_-;_-@_-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0.0%"/>
    <numFmt numFmtId="169" formatCode="_-* #,##0_-;\-* #,##0_-;_-* &quot;-&quot;??_-;_-@_-"/>
    <numFmt numFmtId="172" formatCode="_-* #,##0.00_-;_-* #,##0.00\-;_-* &quot;-&quot;??_-;_-@_-"/>
    <numFmt numFmtId="173" formatCode="_([$$-409]* #,##0.00_);_([$$-409]* \(#,##0.00\);_([$$-409]* &quot;-&quot;??_);_(@_)"/>
    <numFmt numFmtId="174" formatCode="_(&quot;$&quot;* #,##0_);_(&quot;$&quot;* \(#,##0\);_(&quot;$&quot;* &quot;-&quot;??_);_(@_)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Arial"/>
      <family val="2"/>
      <charset val="204"/>
    </font>
    <font>
      <u/>
      <sz val="10"/>
      <color theme="11"/>
      <name val="Arial"/>
      <family val="2"/>
      <charset val="204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  <charset val="204"/>
    </font>
    <font>
      <sz val="11"/>
      <color theme="0"/>
      <name val="Calibri"/>
      <family val="2"/>
    </font>
    <font>
      <sz val="11"/>
      <color theme="3" tint="0.3999755851924192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  <charset val="204"/>
    </font>
    <font>
      <b/>
      <i/>
      <sz val="11"/>
      <color theme="1"/>
      <name val="Calibri"/>
      <family val="2"/>
      <charset val="204"/>
    </font>
    <font>
      <sz val="10"/>
      <name val="Verdana"/>
      <family val="2"/>
    </font>
    <font>
      <sz val="10"/>
      <name val="Arial"/>
      <family val="2"/>
      <charset val="204"/>
    </font>
    <font>
      <b/>
      <u/>
      <sz val="18"/>
      <color theme="3" tint="0.39997558519241921"/>
      <name val="Calibri"/>
      <family val="2"/>
      <charset val="204"/>
    </font>
    <font>
      <sz val="11"/>
      <name val="Calibri"/>
      <family val="2"/>
      <charset val="204"/>
    </font>
    <font>
      <b/>
      <i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2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" fillId="0" borderId="0"/>
    <xf numFmtId="0" fontId="4" fillId="0" borderId="0"/>
    <xf numFmtId="0" fontId="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17" fillId="0" borderId="0"/>
    <xf numFmtId="172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18" fillId="0" borderId="0" applyFont="0" applyFill="0" applyBorder="0" applyAlignment="0" applyProtection="0"/>
  </cellStyleXfs>
  <cellXfs count="42">
    <xf numFmtId="0" fontId="0" fillId="0" borderId="0" xfId="0"/>
    <xf numFmtId="0" fontId="9" fillId="0" borderId="0" xfId="22" applyFont="1"/>
    <xf numFmtId="0" fontId="8" fillId="0" borderId="0" xfId="22"/>
    <xf numFmtId="0" fontId="10" fillId="0" borderId="0" xfId="22" applyFont="1"/>
    <xf numFmtId="0" fontId="8" fillId="3" borderId="5" xfId="22" applyFill="1" applyBorder="1"/>
    <xf numFmtId="0" fontId="12" fillId="0" borderId="2" xfId="22" applyFont="1" applyBorder="1" applyAlignment="1">
      <alignment horizontal="center"/>
    </xf>
    <xf numFmtId="167" fontId="13" fillId="0" borderId="2" xfId="24" applyNumberFormat="1" applyFont="1" applyBorder="1"/>
    <xf numFmtId="166" fontId="13" fillId="0" borderId="6" xfId="24" applyFont="1" applyBorder="1"/>
    <xf numFmtId="0" fontId="8" fillId="0" borderId="0" xfId="22" applyAlignment="1">
      <alignment horizontal="left" indent="1"/>
    </xf>
    <xf numFmtId="167" fontId="0" fillId="0" borderId="2" xfId="24" applyNumberFormat="1" applyFont="1" applyBorder="1"/>
    <xf numFmtId="0" fontId="11" fillId="2" borderId="4" xfId="22" applyFont="1" applyFill="1" applyBorder="1"/>
    <xf numFmtId="167" fontId="11" fillId="4" borderId="7" xfId="24" applyNumberFormat="1" applyFont="1" applyFill="1" applyBorder="1"/>
    <xf numFmtId="0" fontId="15" fillId="0" borderId="0" xfId="22" applyFont="1"/>
    <xf numFmtId="0" fontId="8" fillId="0" borderId="8" xfId="22" applyBorder="1"/>
    <xf numFmtId="0" fontId="16" fillId="0" borderId="0" xfId="22" applyFont="1"/>
    <xf numFmtId="0" fontId="8" fillId="0" borderId="3" xfId="22" applyBorder="1"/>
    <xf numFmtId="169" fontId="8" fillId="0" borderId="0" xfId="1" applyNumberFormat="1" applyFont="1" applyBorder="1"/>
    <xf numFmtId="0" fontId="19" fillId="0" borderId="0" xfId="22" applyFont="1"/>
    <xf numFmtId="168" fontId="14" fillId="3" borderId="0" xfId="22" applyNumberFormat="1" applyFont="1" applyFill="1"/>
    <xf numFmtId="165" fontId="14" fillId="3" borderId="0" xfId="31" applyFont="1" applyFill="1"/>
    <xf numFmtId="0" fontId="14" fillId="3" borderId="0" xfId="22" applyFont="1" applyFill="1"/>
    <xf numFmtId="168" fontId="14" fillId="3" borderId="2" xfId="23" applyNumberFormat="1" applyFont="1" applyFill="1" applyBorder="1"/>
    <xf numFmtId="0" fontId="11" fillId="0" borderId="0" xfId="22" applyFont="1"/>
    <xf numFmtId="166" fontId="14" fillId="3" borderId="2" xfId="24" applyFont="1" applyFill="1" applyBorder="1"/>
    <xf numFmtId="166" fontId="14" fillId="3" borderId="0" xfId="22" applyNumberFormat="1" applyFont="1" applyFill="1"/>
    <xf numFmtId="173" fontId="14" fillId="3" borderId="0" xfId="22" applyNumberFormat="1" applyFont="1" applyFill="1"/>
    <xf numFmtId="167" fontId="20" fillId="0" borderId="2" xfId="24" applyNumberFormat="1" applyFont="1" applyBorder="1"/>
    <xf numFmtId="167" fontId="20" fillId="0" borderId="2" xfId="24" applyNumberFormat="1" applyFont="1" applyFill="1" applyBorder="1"/>
    <xf numFmtId="166" fontId="20" fillId="0" borderId="2" xfId="24" applyFont="1" applyBorder="1"/>
    <xf numFmtId="169" fontId="20" fillId="0" borderId="0" xfId="1" applyNumberFormat="1" applyFont="1"/>
    <xf numFmtId="165" fontId="20" fillId="0" borderId="0" xfId="31" applyFont="1"/>
    <xf numFmtId="169" fontId="20" fillId="5" borderId="9" xfId="1" applyNumberFormat="1" applyFont="1" applyFill="1" applyBorder="1"/>
    <xf numFmtId="169" fontId="20" fillId="0" borderId="9" xfId="1" applyNumberFormat="1" applyFont="1" applyBorder="1"/>
    <xf numFmtId="169" fontId="20" fillId="0" borderId="1" xfId="1" applyNumberFormat="1" applyFont="1" applyBorder="1"/>
    <xf numFmtId="174" fontId="20" fillId="0" borderId="0" xfId="31" applyNumberFormat="1" applyFont="1"/>
    <xf numFmtId="14" fontId="11" fillId="4" borderId="0" xfId="22" applyNumberFormat="1" applyFont="1" applyFill="1" applyAlignment="1">
      <alignment horizontal="center"/>
    </xf>
    <xf numFmtId="14" fontId="12" fillId="0" borderId="2" xfId="22" applyNumberFormat="1" applyFont="1" applyBorder="1" applyAlignment="1">
      <alignment horizontal="center"/>
    </xf>
    <xf numFmtId="167" fontId="9" fillId="0" borderId="0" xfId="22" applyNumberFormat="1" applyFont="1"/>
    <xf numFmtId="9" fontId="9" fillId="0" borderId="0" xfId="22" applyNumberFormat="1" applyFont="1"/>
    <xf numFmtId="0" fontId="8" fillId="0" borderId="0" xfId="22" applyFont="1" applyFill="1"/>
    <xf numFmtId="0" fontId="21" fillId="0" borderId="0" xfId="22" applyFont="1"/>
    <xf numFmtId="0" fontId="9" fillId="0" borderId="0" xfId="22" applyFont="1" applyFill="1" applyAlignment="1">
      <alignment horizontal="center"/>
    </xf>
  </cellXfs>
  <cellStyles count="32">
    <cellStyle name="Comma" xfId="1" builtinId="3"/>
    <cellStyle name="Comma 12" xfId="30" xr:uid="{00000000-0005-0000-0000-000001000000}"/>
    <cellStyle name="Comma 2" xfId="2" xr:uid="{00000000-0005-0000-0000-000002000000}"/>
    <cellStyle name="Comma 3" xfId="24" xr:uid="{00000000-0005-0000-0000-000003000000}"/>
    <cellStyle name="Comma 4" xfId="26" xr:uid="{00000000-0005-0000-0000-000004000000}"/>
    <cellStyle name="Currency" xfId="31" builtinId="4"/>
    <cellStyle name="Currency 2" xfId="3" xr:uid="{00000000-0005-0000-0000-000006000000}"/>
    <cellStyle name="Currency 2 2" xfId="29" xr:uid="{00000000-0005-0000-0000-000007000000}"/>
    <cellStyle name="Currency 3" xfId="4" xr:uid="{00000000-0005-0000-0000-000008000000}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 2" xfId="5" xr:uid="{00000000-0005-0000-0000-000011000000}"/>
    <cellStyle name="Normal" xfId="0" builtinId="0"/>
    <cellStyle name="Normal 2" xfId="6" xr:uid="{00000000-0005-0000-0000-000013000000}"/>
    <cellStyle name="Normal 2 2" xfId="7" xr:uid="{00000000-0005-0000-0000-000014000000}"/>
    <cellStyle name="Normal 3" xfId="8" xr:uid="{00000000-0005-0000-0000-000015000000}"/>
    <cellStyle name="Normal 4" xfId="9" xr:uid="{00000000-0005-0000-0000-000016000000}"/>
    <cellStyle name="Normal 5" xfId="22" xr:uid="{00000000-0005-0000-0000-000017000000}"/>
    <cellStyle name="Normal 6" xfId="25" xr:uid="{00000000-0005-0000-0000-000018000000}"/>
    <cellStyle name="Normal 7" xfId="28" xr:uid="{00000000-0005-0000-0000-000019000000}"/>
    <cellStyle name="Percent 2" xfId="10" xr:uid="{00000000-0005-0000-0000-00001B000000}"/>
    <cellStyle name="Percent 2 2" xfId="11" xr:uid="{00000000-0005-0000-0000-00001C000000}"/>
    <cellStyle name="Percent 2 3" xfId="12" xr:uid="{00000000-0005-0000-0000-00001D000000}"/>
    <cellStyle name="Percent 3" xfId="13" xr:uid="{00000000-0005-0000-0000-00001E000000}"/>
    <cellStyle name="Percent 4" xfId="23" xr:uid="{00000000-0005-0000-0000-00001F000000}"/>
    <cellStyle name="Percent 5" xfId="27" xr:uid="{00000000-0005-0000-0000-00002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7B8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FCF5D-53EA-41E8-B3CC-AE187D7BE072}">
  <dimension ref="A4:B6"/>
  <sheetViews>
    <sheetView workbookViewId="0">
      <selection activeCell="B17" sqref="B17"/>
    </sheetView>
  </sheetViews>
  <sheetFormatPr defaultRowHeight="13.2" x14ac:dyDescent="0.25"/>
  <cols>
    <col min="2" max="2" width="65.6640625" bestFit="1" customWidth="1"/>
  </cols>
  <sheetData>
    <row r="4" spans="1:2" x14ac:dyDescent="0.25">
      <c r="A4">
        <v>1</v>
      </c>
      <c r="B4" t="s">
        <v>48</v>
      </c>
    </row>
    <row r="5" spans="1:2" x14ac:dyDescent="0.25">
      <c r="A5">
        <v>2</v>
      </c>
      <c r="B5" t="s">
        <v>47</v>
      </c>
    </row>
    <row r="6" spans="1:2" x14ac:dyDescent="0.25">
      <c r="A6">
        <v>3</v>
      </c>
      <c r="B6" t="s">
        <v>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O91"/>
  <sheetViews>
    <sheetView showGridLines="0" tabSelected="1" zoomScale="85" zoomScaleNormal="85" workbookViewId="0">
      <pane xSplit="2" ySplit="6" topLeftCell="C7" activePane="bottomRight" state="frozen"/>
      <selection pane="topRight" activeCell="F1" sqref="F1"/>
      <selection pane="bottomLeft" activeCell="A8" sqref="A8"/>
      <selection pane="bottomRight" activeCell="S24" sqref="S24"/>
    </sheetView>
  </sheetViews>
  <sheetFormatPr defaultColWidth="8.88671875" defaultRowHeight="14.4" outlineLevelRow="1" x14ac:dyDescent="0.3"/>
  <cols>
    <col min="1" max="1" width="1.88671875" style="2" customWidth="1"/>
    <col min="2" max="2" width="40.21875" style="2" bestFit="1" customWidth="1"/>
    <col min="3" max="3" width="14.5546875" style="2" bestFit="1" customWidth="1"/>
    <col min="4" max="14" width="10.109375" style="2" bestFit="1" customWidth="1"/>
    <col min="15" max="15" width="10.21875" style="2" bestFit="1" customWidth="1"/>
    <col min="16" max="16384" width="8.88671875" style="2"/>
  </cols>
  <sheetData>
    <row r="1" spans="2:15" x14ac:dyDescent="0.3">
      <c r="B1" s="1" t="s">
        <v>58</v>
      </c>
    </row>
    <row r="2" spans="2:15" x14ac:dyDescent="0.3">
      <c r="B2" s="40" t="s">
        <v>59</v>
      </c>
    </row>
    <row r="3" spans="2:15" ht="15" thickBot="1" x14ac:dyDescent="0.35">
      <c r="B3" s="3" t="s">
        <v>50</v>
      </c>
      <c r="C3" s="39">
        <f>YEAR(C5)</f>
        <v>2026</v>
      </c>
    </row>
    <row r="4" spans="2:15" ht="15" thickBot="1" x14ac:dyDescent="0.35">
      <c r="B4" s="3" t="s">
        <v>6</v>
      </c>
      <c r="C4" s="4">
        <v>200</v>
      </c>
    </row>
    <row r="5" spans="2:15" ht="23.4" x14ac:dyDescent="0.45">
      <c r="B5" s="17" t="s">
        <v>49</v>
      </c>
      <c r="C5" s="35">
        <v>46113</v>
      </c>
      <c r="D5" s="2" t="s">
        <v>54</v>
      </c>
    </row>
    <row r="6" spans="2:15" x14ac:dyDescent="0.3">
      <c r="C6" s="41" t="s">
        <v>45</v>
      </c>
    </row>
    <row r="7" spans="2:15" x14ac:dyDescent="0.3">
      <c r="C7" s="5">
        <v>1</v>
      </c>
      <c r="D7" s="2">
        <v>2</v>
      </c>
      <c r="E7" s="2">
        <v>3</v>
      </c>
      <c r="F7" s="2">
        <v>4</v>
      </c>
      <c r="G7" s="2">
        <v>5</v>
      </c>
      <c r="H7" s="2">
        <v>6</v>
      </c>
      <c r="I7" s="2">
        <v>7</v>
      </c>
      <c r="J7" s="2">
        <v>8</v>
      </c>
      <c r="K7" s="2">
        <v>9</v>
      </c>
      <c r="L7" s="2">
        <v>10</v>
      </c>
      <c r="M7" s="2">
        <v>11</v>
      </c>
      <c r="N7" s="2">
        <v>12</v>
      </c>
      <c r="O7" s="10" t="s">
        <v>57</v>
      </c>
    </row>
    <row r="8" spans="2:15" x14ac:dyDescent="0.3">
      <c r="B8" s="2" t="s">
        <v>55</v>
      </c>
      <c r="C8" s="36">
        <f>DATE(YEAR(C5),1,1)</f>
        <v>46023</v>
      </c>
      <c r="D8" s="36">
        <f>C9+1</f>
        <v>46054</v>
      </c>
      <c r="E8" s="36">
        <f>D9+1</f>
        <v>46082</v>
      </c>
      <c r="F8" s="36">
        <f t="shared" ref="F8:N8" si="0">E9+1</f>
        <v>46113</v>
      </c>
      <c r="G8" s="36">
        <f t="shared" si="0"/>
        <v>46143</v>
      </c>
      <c r="H8" s="36">
        <f t="shared" si="0"/>
        <v>46174</v>
      </c>
      <c r="I8" s="36">
        <f t="shared" si="0"/>
        <v>46204</v>
      </c>
      <c r="J8" s="36">
        <f t="shared" si="0"/>
        <v>46235</v>
      </c>
      <c r="K8" s="36">
        <f t="shared" si="0"/>
        <v>46266</v>
      </c>
      <c r="L8" s="36">
        <f t="shared" si="0"/>
        <v>46296</v>
      </c>
      <c r="M8" s="36">
        <f t="shared" si="0"/>
        <v>46327</v>
      </c>
      <c r="N8" s="36">
        <f t="shared" si="0"/>
        <v>46357</v>
      </c>
      <c r="O8" s="1"/>
    </row>
    <row r="9" spans="2:15" x14ac:dyDescent="0.3">
      <c r="B9" s="2" t="s">
        <v>56</v>
      </c>
      <c r="C9" s="36">
        <f>EOMONTH(C8,0)</f>
        <v>46053</v>
      </c>
      <c r="D9" s="36">
        <f>EOMONTH(D8,0)</f>
        <v>46081</v>
      </c>
      <c r="E9" s="36">
        <f t="shared" ref="E9" si="1">EOMONTH(E8,0)</f>
        <v>46112</v>
      </c>
      <c r="F9" s="36">
        <f t="shared" ref="F9" si="2">EOMONTH(F8,0)</f>
        <v>46142</v>
      </c>
      <c r="G9" s="36">
        <f t="shared" ref="G9" si="3">EOMONTH(G8,0)</f>
        <v>46173</v>
      </c>
      <c r="H9" s="36">
        <f t="shared" ref="H9" si="4">EOMONTH(H8,0)</f>
        <v>46203</v>
      </c>
      <c r="I9" s="36">
        <f t="shared" ref="I9" si="5">EOMONTH(I8,0)</f>
        <v>46234</v>
      </c>
      <c r="J9" s="36">
        <f t="shared" ref="J9" si="6">EOMONTH(J8,0)</f>
        <v>46265</v>
      </c>
      <c r="K9" s="36">
        <f t="shared" ref="K9" si="7">EOMONTH(K8,0)</f>
        <v>46295</v>
      </c>
      <c r="L9" s="36">
        <f t="shared" ref="L9" si="8">EOMONTH(L8,0)</f>
        <v>46326</v>
      </c>
      <c r="M9" s="36">
        <f t="shared" ref="M9" si="9">EOMONTH(M8,0)</f>
        <v>46356</v>
      </c>
      <c r="N9" s="36">
        <f t="shared" ref="N9" si="10">EOMONTH(N8,0)</f>
        <v>46387</v>
      </c>
      <c r="O9" s="1"/>
    </row>
    <row r="10" spans="2:15" x14ac:dyDescent="0.3">
      <c r="C10" s="5"/>
      <c r="O10" s="1"/>
    </row>
    <row r="11" spans="2:15" x14ac:dyDescent="0.3">
      <c r="B11" s="2" t="s">
        <v>3</v>
      </c>
      <c r="C11" s="26">
        <f>$C$4*DAY(EOMONTH(C8,0))</f>
        <v>6200</v>
      </c>
      <c r="D11" s="26">
        <f>$C$4*DAY(EOMONTH(D8,0))</f>
        <v>5600</v>
      </c>
      <c r="E11" s="26">
        <f>$C$4*DAY(EOMONTH(E8,0))</f>
        <v>6200</v>
      </c>
      <c r="F11" s="26">
        <f>$C$4*DAY(EOMONTH(F8,0))</f>
        <v>6000</v>
      </c>
      <c r="G11" s="26">
        <f>$C$4*DAY(EOMONTH(G8,0))</f>
        <v>6200</v>
      </c>
      <c r="H11" s="26">
        <f>$C$4*DAY(EOMONTH(H8,0))</f>
        <v>6000</v>
      </c>
      <c r="I11" s="26">
        <f>$C$4*DAY(EOMONTH(I8,0))</f>
        <v>6200</v>
      </c>
      <c r="J11" s="26">
        <f>$C$4*DAY(EOMONTH(J8,0))</f>
        <v>6200</v>
      </c>
      <c r="K11" s="26">
        <f>$C$4*DAY(EOMONTH(K8,0))</f>
        <v>6000</v>
      </c>
      <c r="L11" s="26">
        <f>$C$4*DAY(EOMONTH(L8,0))</f>
        <v>6200</v>
      </c>
      <c r="M11" s="26">
        <f>$C$4*DAY(EOMONTH(M8,0))</f>
        <v>6000</v>
      </c>
      <c r="N11" s="26">
        <f>$C$4*DAY(EOMONTH(N8,0))</f>
        <v>6200</v>
      </c>
      <c r="O11" s="37">
        <f>SUM(C11:N11)</f>
        <v>73000</v>
      </c>
    </row>
    <row r="12" spans="2:15" x14ac:dyDescent="0.3">
      <c r="B12" s="2" t="s">
        <v>2</v>
      </c>
      <c r="C12" s="27">
        <f>INT(C13*C11)</f>
        <v>0</v>
      </c>
      <c r="D12" s="27">
        <f>INT(D13*D11)</f>
        <v>0</v>
      </c>
      <c r="E12" s="27">
        <f>INT(E13*E11)</f>
        <v>0</v>
      </c>
      <c r="F12" s="27">
        <f>INT(F13*F11)</f>
        <v>2700</v>
      </c>
      <c r="G12" s="27">
        <f>INT(G13*G11)</f>
        <v>3100</v>
      </c>
      <c r="H12" s="27">
        <f>INT(H13*H11)</f>
        <v>2100</v>
      </c>
      <c r="I12" s="27">
        <f>INT(I13*I11)</f>
        <v>1860</v>
      </c>
      <c r="J12" s="27">
        <f>INT(J13*J11)</f>
        <v>2170</v>
      </c>
      <c r="K12" s="27">
        <f>INT(K13*K11)</f>
        <v>3000</v>
      </c>
      <c r="L12" s="27">
        <f>INT(L13*L11)</f>
        <v>3410</v>
      </c>
      <c r="M12" s="27">
        <f>INT(M13*M11)</f>
        <v>2400</v>
      </c>
      <c r="N12" s="27">
        <f>INT(N13*N11)</f>
        <v>1860</v>
      </c>
      <c r="O12" s="37">
        <f>SUM(C12:N12)</f>
        <v>22600</v>
      </c>
    </row>
    <row r="13" spans="2:15" x14ac:dyDescent="0.3">
      <c r="B13" s="2" t="s">
        <v>0</v>
      </c>
      <c r="C13" s="21">
        <v>0</v>
      </c>
      <c r="D13" s="21">
        <v>0</v>
      </c>
      <c r="E13" s="21">
        <v>0</v>
      </c>
      <c r="F13" s="21">
        <v>0.45</v>
      </c>
      <c r="G13" s="21">
        <v>0.5</v>
      </c>
      <c r="H13" s="21">
        <v>0.35</v>
      </c>
      <c r="I13" s="21">
        <v>0.3</v>
      </c>
      <c r="J13" s="21">
        <v>0.35</v>
      </c>
      <c r="K13" s="21">
        <v>0.5</v>
      </c>
      <c r="L13" s="21">
        <v>0.55000000000000004</v>
      </c>
      <c r="M13" s="21">
        <v>0.4</v>
      </c>
      <c r="N13" s="21">
        <v>0.3</v>
      </c>
      <c r="O13" s="38">
        <f>IFERROR(O12/O11,0)</f>
        <v>0.30958904109589042</v>
      </c>
    </row>
    <row r="14" spans="2:15" x14ac:dyDescent="0.3">
      <c r="B14" s="2" t="s">
        <v>7</v>
      </c>
      <c r="C14" s="23">
        <v>70</v>
      </c>
      <c r="D14" s="23">
        <v>70</v>
      </c>
      <c r="E14" s="23">
        <v>70</v>
      </c>
      <c r="F14" s="23">
        <v>70</v>
      </c>
      <c r="G14" s="23">
        <v>70</v>
      </c>
      <c r="H14" s="23">
        <v>70</v>
      </c>
      <c r="I14" s="23">
        <v>70</v>
      </c>
      <c r="J14" s="23">
        <v>70</v>
      </c>
      <c r="K14" s="23">
        <v>70</v>
      </c>
      <c r="L14" s="23">
        <v>70</v>
      </c>
      <c r="M14" s="23">
        <v>70</v>
      </c>
      <c r="N14" s="23">
        <v>70</v>
      </c>
      <c r="O14" s="1">
        <f>IFERROR(O18/O12,0)</f>
        <v>70</v>
      </c>
    </row>
    <row r="15" spans="2:15" x14ac:dyDescent="0.3">
      <c r="B15" s="2" t="s">
        <v>4</v>
      </c>
      <c r="C15" s="28">
        <f>C14*C13</f>
        <v>0</v>
      </c>
      <c r="D15" s="28">
        <f>D14*D13</f>
        <v>0</v>
      </c>
      <c r="E15" s="28">
        <f>E14*E13</f>
        <v>0</v>
      </c>
      <c r="F15" s="28">
        <f>F14*F13</f>
        <v>31.5</v>
      </c>
      <c r="G15" s="28">
        <f>G14*G13</f>
        <v>35</v>
      </c>
      <c r="H15" s="28">
        <f>H14*H13</f>
        <v>24.5</v>
      </c>
      <c r="I15" s="28">
        <f>I14*I13</f>
        <v>21</v>
      </c>
      <c r="J15" s="28">
        <f>J14*J13</f>
        <v>24.5</v>
      </c>
      <c r="K15" s="28">
        <f>K14*K13</f>
        <v>35</v>
      </c>
      <c r="L15" s="28">
        <f>L14*L13</f>
        <v>38.5</v>
      </c>
      <c r="M15" s="28">
        <f>M14*M13</f>
        <v>28</v>
      </c>
      <c r="N15" s="28">
        <f>N14*N13</f>
        <v>21</v>
      </c>
      <c r="O15" s="1">
        <f>IFERROR(O18/O11,0)</f>
        <v>21.671232876712327</v>
      </c>
    </row>
    <row r="16" spans="2:15" ht="14.4" customHeight="1" x14ac:dyDescent="0.3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1"/>
    </row>
    <row r="17" spans="2:15" x14ac:dyDescent="0.3"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1"/>
    </row>
    <row r="18" spans="2:15" x14ac:dyDescent="0.3">
      <c r="B18" s="2" t="s">
        <v>5</v>
      </c>
      <c r="C18" s="27">
        <f>C15*C11</f>
        <v>0</v>
      </c>
      <c r="D18" s="27">
        <f>D15*D11</f>
        <v>0</v>
      </c>
      <c r="E18" s="27">
        <f>E15*E11</f>
        <v>0</v>
      </c>
      <c r="F18" s="27">
        <f>F15*F11</f>
        <v>189000</v>
      </c>
      <c r="G18" s="27">
        <f>G15*G11</f>
        <v>217000</v>
      </c>
      <c r="H18" s="27">
        <f>H15*H11</f>
        <v>147000</v>
      </c>
      <c r="I18" s="27">
        <f>I15*I11</f>
        <v>130200</v>
      </c>
      <c r="J18" s="27">
        <f>J15*J11</f>
        <v>151900</v>
      </c>
      <c r="K18" s="27">
        <f>K15*K11</f>
        <v>210000</v>
      </c>
      <c r="L18" s="27">
        <f>L15*L11</f>
        <v>238700</v>
      </c>
      <c r="M18" s="27">
        <f>M15*M11</f>
        <v>168000</v>
      </c>
      <c r="N18" s="27">
        <f>N15*N11</f>
        <v>130200</v>
      </c>
      <c r="O18" s="37">
        <f t="shared" ref="O18:O25" si="11">SUM(C18:N18)</f>
        <v>1582000</v>
      </c>
    </row>
    <row r="19" spans="2:15" outlineLevel="1" x14ac:dyDescent="0.3">
      <c r="B19" s="8" t="s">
        <v>8</v>
      </c>
      <c r="C19" s="27">
        <f>C39+C53+C63+C70+C77</f>
        <v>0</v>
      </c>
      <c r="D19" s="27">
        <f>D39+D53+D63+D70+D77</f>
        <v>0</v>
      </c>
      <c r="E19" s="27">
        <f>E39+E53+E63+E70+E77</f>
        <v>0</v>
      </c>
      <c r="F19" s="27">
        <f>F39+F53+F63+F70+F77</f>
        <v>54202.500000000007</v>
      </c>
      <c r="G19" s="27">
        <f>G39+G53+G63+G70+G77</f>
        <v>62232.500000000007</v>
      </c>
      <c r="H19" s="27">
        <f>H39+H53+H63+H70+H77</f>
        <v>42157.5</v>
      </c>
      <c r="I19" s="27">
        <f>I39+I53+I63+I70+I77</f>
        <v>37339.500000000007</v>
      </c>
      <c r="J19" s="27">
        <f>J39+J53+J63+J70+J77</f>
        <v>43562.75</v>
      </c>
      <c r="K19" s="27">
        <f>K39+K53+K63+K70+K77</f>
        <v>60225.000000000007</v>
      </c>
      <c r="L19" s="27">
        <f>L39+L53+L63+L70+L77</f>
        <v>68455.750000000015</v>
      </c>
      <c r="M19" s="27">
        <f>M39+M53+M63+M70+M77</f>
        <v>48180</v>
      </c>
      <c r="N19" s="27">
        <f>N39+N53+N63+N70+N77</f>
        <v>37339.500000000007</v>
      </c>
      <c r="O19" s="37">
        <f t="shared" si="11"/>
        <v>453695</v>
      </c>
    </row>
    <row r="20" spans="2:15" outlineLevel="1" x14ac:dyDescent="0.3">
      <c r="B20" s="8" t="s">
        <v>9</v>
      </c>
      <c r="C20" s="27">
        <f>C40+C64+C71+C78</f>
        <v>0</v>
      </c>
      <c r="D20" s="27">
        <f>D40+D64+D71+D78</f>
        <v>0</v>
      </c>
      <c r="E20" s="27">
        <f>E40+E64+E71+E78</f>
        <v>0</v>
      </c>
      <c r="F20" s="27">
        <f>F40+F64+F71+F78</f>
        <v>14553.000000000002</v>
      </c>
      <c r="G20" s="27">
        <f>G40+G64+G71+G78</f>
        <v>16709.000000000004</v>
      </c>
      <c r="H20" s="27">
        <f>H40+H64+H71+H78</f>
        <v>11319</v>
      </c>
      <c r="I20" s="27">
        <f>I40+I64+I71+I78</f>
        <v>10025.400000000001</v>
      </c>
      <c r="J20" s="27">
        <f>J40+J64+J71+J78</f>
        <v>11696.300000000001</v>
      </c>
      <c r="K20" s="27">
        <f>K40+K64+K71+K78</f>
        <v>16170.000000000002</v>
      </c>
      <c r="L20" s="27">
        <f>L40+L64+L71+L78</f>
        <v>18379.900000000001</v>
      </c>
      <c r="M20" s="27">
        <f>M40+M64+M71+M78</f>
        <v>12936</v>
      </c>
      <c r="N20" s="27">
        <f>N40+N64+N71+N78</f>
        <v>10025.400000000001</v>
      </c>
      <c r="O20" s="37">
        <f t="shared" si="11"/>
        <v>121814</v>
      </c>
    </row>
    <row r="21" spans="2:15" outlineLevel="1" x14ac:dyDescent="0.3">
      <c r="B21" s="8" t="s">
        <v>10</v>
      </c>
      <c r="C21" s="27">
        <f>C85</f>
        <v>0</v>
      </c>
      <c r="D21" s="27">
        <f>D85</f>
        <v>0</v>
      </c>
      <c r="E21" s="27">
        <f>E85</f>
        <v>0</v>
      </c>
      <c r="F21" s="27">
        <f>F85</f>
        <v>0</v>
      </c>
      <c r="G21" s="27">
        <f>G85</f>
        <v>0</v>
      </c>
      <c r="H21" s="27">
        <f>H85</f>
        <v>0</v>
      </c>
      <c r="I21" s="27">
        <f>I85</f>
        <v>0</v>
      </c>
      <c r="J21" s="27">
        <f>J85</f>
        <v>0</v>
      </c>
      <c r="K21" s="27">
        <f>K85</f>
        <v>0</v>
      </c>
      <c r="L21" s="27">
        <f>L85</f>
        <v>0</v>
      </c>
      <c r="M21" s="27">
        <f>M85</f>
        <v>0</v>
      </c>
      <c r="N21" s="27">
        <f>N85</f>
        <v>0</v>
      </c>
      <c r="O21" s="37">
        <f t="shared" si="11"/>
        <v>0</v>
      </c>
    </row>
    <row r="22" spans="2:15" x14ac:dyDescent="0.3">
      <c r="B22" s="2" t="s">
        <v>11</v>
      </c>
      <c r="C22" s="27">
        <f>C21+C20+C19</f>
        <v>0</v>
      </c>
      <c r="D22" s="27">
        <f>D21+D20+D19</f>
        <v>0</v>
      </c>
      <c r="E22" s="27">
        <f>E21+E20+E19</f>
        <v>0</v>
      </c>
      <c r="F22" s="27">
        <f>F21+F20+F19</f>
        <v>68755.500000000015</v>
      </c>
      <c r="G22" s="27">
        <f>G21+G20+G19</f>
        <v>78941.500000000015</v>
      </c>
      <c r="H22" s="27">
        <f>H21+H20+H19</f>
        <v>53476.5</v>
      </c>
      <c r="I22" s="27">
        <f>I21+I20+I19</f>
        <v>47364.900000000009</v>
      </c>
      <c r="J22" s="27">
        <f>J21+J20+J19</f>
        <v>55259.05</v>
      </c>
      <c r="K22" s="27">
        <f>K21+K20+K19</f>
        <v>76395.000000000015</v>
      </c>
      <c r="L22" s="27">
        <f>L21+L20+L19</f>
        <v>86835.650000000023</v>
      </c>
      <c r="M22" s="27">
        <f>M21+M20+M19</f>
        <v>61116</v>
      </c>
      <c r="N22" s="27">
        <f>N21+N20+N19</f>
        <v>47364.900000000009</v>
      </c>
      <c r="O22" s="37">
        <f t="shared" si="11"/>
        <v>575509.00000000012</v>
      </c>
    </row>
    <row r="23" spans="2:15" x14ac:dyDescent="0.3">
      <c r="B23" s="8" t="s">
        <v>12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37">
        <f t="shared" si="11"/>
        <v>0</v>
      </c>
    </row>
    <row r="24" spans="2:15" x14ac:dyDescent="0.3">
      <c r="B24" s="8" t="s">
        <v>13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37">
        <f t="shared" si="11"/>
        <v>0</v>
      </c>
    </row>
    <row r="25" spans="2:15" x14ac:dyDescent="0.3"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37">
        <f t="shared" si="11"/>
        <v>0</v>
      </c>
    </row>
    <row r="26" spans="2:15" s="22" customFormat="1" ht="15" thickBot="1" x14ac:dyDescent="0.35">
      <c r="B26" s="10" t="s">
        <v>1</v>
      </c>
      <c r="C26" s="11">
        <f>C18+C22+C23+C24</f>
        <v>0</v>
      </c>
      <c r="D26" s="11">
        <f>D18+D22+D23+D24</f>
        <v>0</v>
      </c>
      <c r="E26" s="11">
        <f>E18+E22+E23+E24</f>
        <v>0</v>
      </c>
      <c r="F26" s="11">
        <f>F18+F22+F23+F24</f>
        <v>257755.5</v>
      </c>
      <c r="G26" s="11">
        <f>G18+G22+G23+G24</f>
        <v>295941.5</v>
      </c>
      <c r="H26" s="11">
        <f>H18+H22+H23+H24</f>
        <v>200476.5</v>
      </c>
      <c r="I26" s="11">
        <f>I18+I22+I23+I24</f>
        <v>177564.90000000002</v>
      </c>
      <c r="J26" s="11">
        <f>J18+J22+J23+J24</f>
        <v>207159.05</v>
      </c>
      <c r="K26" s="11">
        <f>K18+K22+K23+K24</f>
        <v>286395</v>
      </c>
      <c r="L26" s="11">
        <f>L18+L22+L23+L24</f>
        <v>325535.65000000002</v>
      </c>
      <c r="M26" s="11">
        <f>M18+M22+M23+M24</f>
        <v>229116</v>
      </c>
      <c r="N26" s="11">
        <f>N18+N22+N23+N24</f>
        <v>177564.90000000002</v>
      </c>
      <c r="O26" s="11">
        <f>SUM(C26:N26)</f>
        <v>2157509</v>
      </c>
    </row>
    <row r="27" spans="2:15" customFormat="1" outlineLevel="1" x14ac:dyDescent="0.3">
      <c r="B27" s="12" t="s">
        <v>14</v>
      </c>
    </row>
    <row r="28" spans="2:15" customFormat="1" outlineLevel="1" x14ac:dyDescent="0.3">
      <c r="B28" s="14" t="s">
        <v>53</v>
      </c>
    </row>
    <row r="29" spans="2:15" outlineLevel="1" x14ac:dyDescent="0.3">
      <c r="B29" s="2" t="s">
        <v>15</v>
      </c>
      <c r="C29" s="24">
        <v>1.1000000000000001</v>
      </c>
      <c r="D29" s="24">
        <v>1.1000000000000001</v>
      </c>
      <c r="E29" s="24">
        <v>1.1000000000000001</v>
      </c>
      <c r="F29" s="24">
        <v>1.1000000000000001</v>
      </c>
      <c r="G29" s="24">
        <v>1.1000000000000001</v>
      </c>
      <c r="H29" s="24">
        <v>1.1000000000000001</v>
      </c>
      <c r="I29" s="24">
        <v>1.1000000000000001</v>
      </c>
      <c r="J29" s="24">
        <v>1.1000000000000001</v>
      </c>
      <c r="K29" s="24">
        <v>1.1000000000000001</v>
      </c>
      <c r="L29" s="24">
        <v>1.1000000000000001</v>
      </c>
      <c r="M29" s="24">
        <v>1.1000000000000001</v>
      </c>
      <c r="N29" s="24">
        <v>1.1000000000000001</v>
      </c>
      <c r="O29" s="37"/>
    </row>
    <row r="30" spans="2:15" outlineLevel="1" x14ac:dyDescent="0.3">
      <c r="B30" s="2" t="s">
        <v>16</v>
      </c>
      <c r="C30" s="18">
        <v>0.8</v>
      </c>
      <c r="D30" s="18">
        <v>0.8</v>
      </c>
      <c r="E30" s="18">
        <v>0.8</v>
      </c>
      <c r="F30" s="18">
        <v>0.8</v>
      </c>
      <c r="G30" s="18">
        <v>0.8</v>
      </c>
      <c r="H30" s="18">
        <v>0.8</v>
      </c>
      <c r="I30" s="18">
        <v>0.8</v>
      </c>
      <c r="J30" s="18">
        <v>0.8</v>
      </c>
      <c r="K30" s="18">
        <v>0.8</v>
      </c>
      <c r="L30" s="18">
        <v>0.8</v>
      </c>
      <c r="M30" s="18">
        <v>0.8</v>
      </c>
      <c r="N30" s="18">
        <v>0.8</v>
      </c>
    </row>
    <row r="31" spans="2:15" outlineLevel="1" x14ac:dyDescent="0.3">
      <c r="B31" s="2" t="s">
        <v>19</v>
      </c>
      <c r="C31" s="25">
        <v>14</v>
      </c>
      <c r="D31" s="25">
        <v>14</v>
      </c>
      <c r="E31" s="25">
        <v>14</v>
      </c>
      <c r="F31" s="25">
        <v>14</v>
      </c>
      <c r="G31" s="25">
        <v>14</v>
      </c>
      <c r="H31" s="25">
        <v>14</v>
      </c>
      <c r="I31" s="25">
        <v>14</v>
      </c>
      <c r="J31" s="25">
        <v>14</v>
      </c>
      <c r="K31" s="25">
        <v>14</v>
      </c>
      <c r="L31" s="25">
        <v>14</v>
      </c>
      <c r="M31" s="25">
        <v>14</v>
      </c>
      <c r="N31" s="25">
        <v>14</v>
      </c>
      <c r="O31" s="37"/>
    </row>
    <row r="32" spans="2:15" ht="15" outlineLevel="1" thickBot="1" x14ac:dyDescent="0.35">
      <c r="B32" s="2" t="s">
        <v>17</v>
      </c>
      <c r="C32" s="29">
        <f>C29*C12*C30*C31</f>
        <v>0</v>
      </c>
      <c r="D32" s="29">
        <f>D29*D12*D30*D31</f>
        <v>0</v>
      </c>
      <c r="E32" s="29">
        <f>E29*E12*E30*E31</f>
        <v>0</v>
      </c>
      <c r="F32" s="29">
        <f>F29*F12*F30*F31</f>
        <v>33264.000000000007</v>
      </c>
      <c r="G32" s="29">
        <f>G29*G12*G30*G31</f>
        <v>38192.000000000007</v>
      </c>
      <c r="H32" s="29">
        <f>H29*H12*H30*H31</f>
        <v>25872</v>
      </c>
      <c r="I32" s="29">
        <f>I29*I12*I30*I31</f>
        <v>22915.200000000004</v>
      </c>
      <c r="J32" s="29">
        <f>J29*J12*J30*J31</f>
        <v>26734.400000000001</v>
      </c>
      <c r="K32" s="29">
        <f>K29*K12*K30*K31</f>
        <v>36960.000000000007</v>
      </c>
      <c r="L32" s="29">
        <f>L29*L12*L30*L31</f>
        <v>42011.200000000012</v>
      </c>
      <c r="M32" s="29">
        <f>M29*M12*M30*M31</f>
        <v>29568</v>
      </c>
      <c r="N32" s="29">
        <f>N29*N12*N30*N31</f>
        <v>22915.200000000004</v>
      </c>
      <c r="O32" s="11">
        <f t="shared" ref="O32" si="12">SUM(C32:N32)</f>
        <v>278432</v>
      </c>
    </row>
    <row r="33" spans="2:15" outlineLevel="1" x14ac:dyDescent="0.3">
      <c r="B33" s="2" t="s">
        <v>18</v>
      </c>
      <c r="C33" s="18">
        <v>0.15</v>
      </c>
      <c r="D33" s="18">
        <v>0.15</v>
      </c>
      <c r="E33" s="18">
        <v>0.15</v>
      </c>
      <c r="F33" s="18">
        <v>0.15</v>
      </c>
      <c r="G33" s="18">
        <v>0.15</v>
      </c>
      <c r="H33" s="18">
        <v>0.15</v>
      </c>
      <c r="I33" s="18">
        <v>0.15</v>
      </c>
      <c r="J33" s="18">
        <v>0.15</v>
      </c>
      <c r="K33" s="18">
        <v>0.15</v>
      </c>
      <c r="L33" s="18">
        <v>0.15</v>
      </c>
      <c r="M33" s="18">
        <v>0.15</v>
      </c>
      <c r="N33" s="18">
        <v>0.15</v>
      </c>
    </row>
    <row r="34" spans="2:15" outlineLevel="1" x14ac:dyDescent="0.3">
      <c r="B34" s="2" t="s">
        <v>20</v>
      </c>
      <c r="C34" s="19">
        <v>12</v>
      </c>
      <c r="D34" s="19">
        <v>12</v>
      </c>
      <c r="E34" s="19">
        <v>12</v>
      </c>
      <c r="F34" s="19">
        <v>12</v>
      </c>
      <c r="G34" s="19">
        <v>12</v>
      </c>
      <c r="H34" s="19">
        <v>12</v>
      </c>
      <c r="I34" s="19">
        <v>12</v>
      </c>
      <c r="J34" s="19">
        <v>12</v>
      </c>
      <c r="K34" s="19">
        <v>12</v>
      </c>
      <c r="L34" s="19">
        <v>12</v>
      </c>
      <c r="M34" s="19">
        <v>12</v>
      </c>
      <c r="N34" s="19">
        <v>12</v>
      </c>
    </row>
    <row r="35" spans="2:15" outlineLevel="1" x14ac:dyDescent="0.3">
      <c r="B35" s="2" t="s">
        <v>21</v>
      </c>
      <c r="C35" s="19">
        <v>4</v>
      </c>
      <c r="D35" s="19">
        <v>4</v>
      </c>
      <c r="E35" s="19">
        <v>4</v>
      </c>
      <c r="F35" s="19">
        <v>4</v>
      </c>
      <c r="G35" s="19">
        <v>4</v>
      </c>
      <c r="H35" s="19">
        <v>4</v>
      </c>
      <c r="I35" s="19">
        <v>4</v>
      </c>
      <c r="J35" s="19">
        <v>4</v>
      </c>
      <c r="K35" s="19">
        <v>4</v>
      </c>
      <c r="L35" s="19">
        <v>4</v>
      </c>
      <c r="M35" s="19">
        <v>4</v>
      </c>
      <c r="N35" s="19">
        <v>4</v>
      </c>
    </row>
    <row r="36" spans="2:15" outlineLevel="1" x14ac:dyDescent="0.3">
      <c r="B36" s="2" t="s">
        <v>22</v>
      </c>
      <c r="C36" s="18">
        <v>0.2</v>
      </c>
      <c r="D36" s="18">
        <v>0.2</v>
      </c>
      <c r="E36" s="18">
        <v>0.2</v>
      </c>
      <c r="F36" s="18">
        <v>0.2</v>
      </c>
      <c r="G36" s="18">
        <v>0.2</v>
      </c>
      <c r="H36" s="18">
        <v>0.2</v>
      </c>
      <c r="I36" s="18">
        <v>0.2</v>
      </c>
      <c r="J36" s="18">
        <v>0.2</v>
      </c>
      <c r="K36" s="18">
        <v>0.2</v>
      </c>
      <c r="L36" s="18">
        <v>0.2</v>
      </c>
      <c r="M36" s="18">
        <v>0.2</v>
      </c>
      <c r="N36" s="18">
        <v>0.2</v>
      </c>
    </row>
    <row r="37" spans="2:15" outlineLevel="1" x14ac:dyDescent="0.3">
      <c r="B37" s="2" t="s">
        <v>23</v>
      </c>
      <c r="C37" s="19">
        <v>16</v>
      </c>
      <c r="D37" s="19">
        <v>16</v>
      </c>
      <c r="E37" s="19">
        <v>16</v>
      </c>
      <c r="F37" s="19">
        <v>16</v>
      </c>
      <c r="G37" s="19">
        <v>16</v>
      </c>
      <c r="H37" s="19">
        <v>16</v>
      </c>
      <c r="I37" s="19">
        <v>16</v>
      </c>
      <c r="J37" s="19">
        <v>16</v>
      </c>
      <c r="K37" s="19">
        <v>16</v>
      </c>
      <c r="L37" s="19">
        <v>16</v>
      </c>
      <c r="M37" s="19">
        <v>16</v>
      </c>
      <c r="N37" s="19">
        <v>16</v>
      </c>
    </row>
    <row r="38" spans="2:15" ht="15" outlineLevel="1" thickBot="1" x14ac:dyDescent="0.35">
      <c r="B38" s="2" t="s">
        <v>24</v>
      </c>
      <c r="C38" s="19">
        <v>5</v>
      </c>
      <c r="D38" s="19">
        <v>5</v>
      </c>
      <c r="E38" s="19">
        <v>5</v>
      </c>
      <c r="F38" s="19">
        <v>5</v>
      </c>
      <c r="G38" s="19">
        <v>5</v>
      </c>
      <c r="H38" s="19">
        <v>5</v>
      </c>
      <c r="I38" s="19">
        <v>5</v>
      </c>
      <c r="J38" s="19">
        <v>5</v>
      </c>
      <c r="K38" s="19">
        <v>5</v>
      </c>
      <c r="L38" s="19">
        <v>5</v>
      </c>
      <c r="M38" s="19">
        <v>5</v>
      </c>
      <c r="N38" s="19">
        <v>5</v>
      </c>
    </row>
    <row r="39" spans="2:15" ht="15" outlineLevel="1" thickBot="1" x14ac:dyDescent="0.35">
      <c r="B39" s="13" t="s">
        <v>25</v>
      </c>
      <c r="C39" s="31">
        <f>C32+(C33*C29*C12*C34)+(C36*C29*C12*C37)</f>
        <v>0</v>
      </c>
      <c r="D39" s="31">
        <f>D32+(D33*D29*D12*D34)+(D36*D29*D12*D37)</f>
        <v>0</v>
      </c>
      <c r="E39" s="31">
        <f>E32+(E33*E29*E12*E34)+(E36*E29*E12*E37)</f>
        <v>0</v>
      </c>
      <c r="F39" s="31">
        <f>F32+(F33*F29*F12*F34)+(F36*F29*F12*F37)</f>
        <v>48114.000000000007</v>
      </c>
      <c r="G39" s="31">
        <f>G32+(G33*G29*G12*G34)+(G36*G29*G12*G37)</f>
        <v>55242.000000000007</v>
      </c>
      <c r="H39" s="31">
        <f>H32+(H33*H29*H12*H34)+(H36*H29*H12*H37)</f>
        <v>37422</v>
      </c>
      <c r="I39" s="31">
        <f>I32+(I33*I29*I12*I34)+(I36*I29*I12*I37)</f>
        <v>33145.200000000004</v>
      </c>
      <c r="J39" s="31">
        <f>J32+(J33*J29*J12*J34)+(J36*J29*J12*J37)</f>
        <v>38669.4</v>
      </c>
      <c r="K39" s="31">
        <f>K32+(K33*K29*K12*K34)+(K36*K29*K12*K37)</f>
        <v>53460.000000000007</v>
      </c>
      <c r="L39" s="31">
        <f>L32+(L33*L29*L12*L34)+(L36*L29*L12*L37)</f>
        <v>60766.200000000012</v>
      </c>
      <c r="M39" s="31">
        <f>M32+(M33*M29*M12*M34)+(M36*M29*M12*M37)</f>
        <v>42768</v>
      </c>
      <c r="N39" s="31">
        <f>N32+(N33*N29*N12*N34)+(N36*N29*N12*N37)</f>
        <v>33145.200000000004</v>
      </c>
      <c r="O39" s="11">
        <f t="shared" ref="O39:O40" si="13">SUM(C39:N39)</f>
        <v>402732.00000000006</v>
      </c>
    </row>
    <row r="40" spans="2:15" ht="15" outlineLevel="1" thickBot="1" x14ac:dyDescent="0.35">
      <c r="B40" s="13" t="s">
        <v>26</v>
      </c>
      <c r="C40" s="32">
        <f>(C35*C33*C29*C12)+(C12*C29*C36*C38)</f>
        <v>0</v>
      </c>
      <c r="D40" s="32">
        <f>(D35*D33*D29*D12)+(D12*D29*D36*D38)</f>
        <v>0</v>
      </c>
      <c r="E40" s="32">
        <f>(E35*E33*E29*E12)+(E12*E29*E36*E38)</f>
        <v>0</v>
      </c>
      <c r="F40" s="32">
        <f>(F35*F33*F29*F12)+(F12*F29*F36*F38)</f>
        <v>4752</v>
      </c>
      <c r="G40" s="32">
        <f>(G35*G33*G29*G12)+(G12*G29*G36*G38)</f>
        <v>5456</v>
      </c>
      <c r="H40" s="32">
        <f>(H35*H33*H29*H12)+(H12*H29*H36*H38)</f>
        <v>3696</v>
      </c>
      <c r="I40" s="32">
        <f>(I35*I33*I29*I12)+(I12*I29*I36*I38)</f>
        <v>3273.6000000000004</v>
      </c>
      <c r="J40" s="32">
        <f>(J35*J33*J29*J12)+(J12*J29*J36*J38)</f>
        <v>3819.2</v>
      </c>
      <c r="K40" s="32">
        <f>(K35*K33*K29*K12)+(K12*K29*K36*K38)</f>
        <v>5280</v>
      </c>
      <c r="L40" s="32">
        <f>(L35*L33*L29*L12)+(L12*L29*L36*L38)</f>
        <v>6001.6</v>
      </c>
      <c r="M40" s="32">
        <f>(M35*M33*M29*M12)+(M12*M29*M36*M38)</f>
        <v>4224</v>
      </c>
      <c r="N40" s="32">
        <f>(N35*N33*N29*N12)+(N12*N29*N36*N38)</f>
        <v>3273.6000000000004</v>
      </c>
      <c r="O40" s="11">
        <f t="shared" si="13"/>
        <v>39776</v>
      </c>
    </row>
    <row r="41" spans="2:15" outlineLevel="1" x14ac:dyDescent="0.3"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</row>
    <row r="42" spans="2:15" outlineLevel="1" x14ac:dyDescent="0.3">
      <c r="B42" s="14" t="s">
        <v>46</v>
      </c>
      <c r="C42"/>
      <c r="D42"/>
      <c r="E42"/>
      <c r="F42"/>
      <c r="G42"/>
      <c r="H42"/>
      <c r="I42"/>
      <c r="J42"/>
      <c r="K42"/>
      <c r="L42"/>
      <c r="M42"/>
      <c r="N42"/>
    </row>
    <row r="43" spans="2:15" outlineLevel="1" x14ac:dyDescent="0.3">
      <c r="B43" s="2" t="s">
        <v>15</v>
      </c>
      <c r="C43" s="24">
        <v>1.3</v>
      </c>
      <c r="D43" s="24">
        <v>1.3</v>
      </c>
      <c r="E43" s="24">
        <v>1.3</v>
      </c>
      <c r="F43" s="24">
        <v>1.3</v>
      </c>
      <c r="G43" s="24">
        <v>1.3</v>
      </c>
      <c r="H43" s="24">
        <v>1.3</v>
      </c>
      <c r="I43" s="24">
        <v>1.3</v>
      </c>
      <c r="J43" s="24">
        <v>1.3</v>
      </c>
      <c r="K43" s="24">
        <v>1.3</v>
      </c>
      <c r="L43" s="24">
        <v>1.3</v>
      </c>
      <c r="M43" s="24">
        <v>1.3</v>
      </c>
      <c r="N43" s="24">
        <v>1.3</v>
      </c>
    </row>
    <row r="44" spans="2:15" outlineLevel="1" x14ac:dyDescent="0.3">
      <c r="B44" s="2" t="s">
        <v>16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</row>
    <row r="45" spans="2:15" outlineLevel="1" x14ac:dyDescent="0.3">
      <c r="B45" s="2" t="s">
        <v>19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</row>
    <row r="46" spans="2:15" outlineLevel="1" x14ac:dyDescent="0.3">
      <c r="B46" s="2" t="s">
        <v>17</v>
      </c>
      <c r="C46" s="29">
        <f>C43*C12*C44*C45</f>
        <v>0</v>
      </c>
      <c r="D46" s="29">
        <f>D43*D12*D44*D45</f>
        <v>0</v>
      </c>
      <c r="E46" s="29">
        <f>E43*E12*E44*E45</f>
        <v>0</v>
      </c>
      <c r="F46" s="29">
        <f>F43*F12*F44*F45</f>
        <v>0</v>
      </c>
      <c r="G46" s="29">
        <f>G43*G12*G44*G45</f>
        <v>0</v>
      </c>
      <c r="H46" s="29">
        <f>H43*H12*H44*H45</f>
        <v>0</v>
      </c>
      <c r="I46" s="29">
        <f>I43*I12*I44*I45</f>
        <v>0</v>
      </c>
      <c r="J46" s="29">
        <f>J43*J12*J44*J45</f>
        <v>0</v>
      </c>
      <c r="K46" s="29">
        <f>K43*K12*K44*K45</f>
        <v>0</v>
      </c>
      <c r="L46" s="29">
        <f>L43*L12*L44*L45</f>
        <v>0</v>
      </c>
      <c r="M46" s="29">
        <f>M43*M12*M44*M45</f>
        <v>0</v>
      </c>
      <c r="N46" s="29">
        <f>N43*N12*N44*N45</f>
        <v>0</v>
      </c>
    </row>
    <row r="47" spans="2:15" outlineLevel="1" x14ac:dyDescent="0.3">
      <c r="B47" s="2" t="s">
        <v>18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</row>
    <row r="48" spans="2:15" outlineLevel="1" x14ac:dyDescent="0.3">
      <c r="B48" s="2" t="s">
        <v>20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</row>
    <row r="49" spans="2:15" outlineLevel="1" x14ac:dyDescent="0.3">
      <c r="B49" s="2" t="s">
        <v>21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</row>
    <row r="50" spans="2:15" outlineLevel="1" x14ac:dyDescent="0.3">
      <c r="B50" s="2" t="s">
        <v>22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</row>
    <row r="51" spans="2:15" outlineLevel="1" x14ac:dyDescent="0.3">
      <c r="B51" s="2" t="s">
        <v>23</v>
      </c>
      <c r="C51" s="19">
        <v>40</v>
      </c>
      <c r="D51" s="19">
        <v>40</v>
      </c>
      <c r="E51" s="19">
        <v>40</v>
      </c>
      <c r="F51" s="19">
        <v>40</v>
      </c>
      <c r="G51" s="19">
        <v>40</v>
      </c>
      <c r="H51" s="19">
        <v>40</v>
      </c>
      <c r="I51" s="19">
        <v>40</v>
      </c>
      <c r="J51" s="19">
        <v>40</v>
      </c>
      <c r="K51" s="19">
        <v>40</v>
      </c>
      <c r="L51" s="19">
        <v>40</v>
      </c>
      <c r="M51" s="19">
        <v>40</v>
      </c>
      <c r="N51" s="19">
        <v>40</v>
      </c>
    </row>
    <row r="52" spans="2:15" ht="15" outlineLevel="1" thickBot="1" x14ac:dyDescent="0.35">
      <c r="B52" s="2" t="s">
        <v>24</v>
      </c>
      <c r="C52" s="19">
        <v>20</v>
      </c>
      <c r="D52" s="19">
        <v>20</v>
      </c>
      <c r="E52" s="19">
        <v>20</v>
      </c>
      <c r="F52" s="19">
        <v>20</v>
      </c>
      <c r="G52" s="19">
        <v>20</v>
      </c>
      <c r="H52" s="19">
        <v>20</v>
      </c>
      <c r="I52" s="19">
        <v>20</v>
      </c>
      <c r="J52" s="19">
        <v>20</v>
      </c>
      <c r="K52" s="19">
        <v>20</v>
      </c>
      <c r="L52" s="19">
        <v>20</v>
      </c>
      <c r="M52" s="19">
        <v>20</v>
      </c>
      <c r="N52" s="19">
        <v>20</v>
      </c>
    </row>
    <row r="53" spans="2:15" ht="15" outlineLevel="1" thickBot="1" x14ac:dyDescent="0.35">
      <c r="B53" s="13" t="s">
        <v>25</v>
      </c>
      <c r="C53" s="31">
        <f>C46+(C47*C43*C12*C48)+(C50*C43*C12*C51)</f>
        <v>0</v>
      </c>
      <c r="D53" s="31">
        <f>D46+(D47*D43*D12*D48)+(D50*D43*D12*D51)</f>
        <v>0</v>
      </c>
      <c r="E53" s="31">
        <f>E46+(E47*E43*E12*E48)+(E50*E43*E12*E51)</f>
        <v>0</v>
      </c>
      <c r="F53" s="31">
        <f>F46+(F47*F43*F12*F48)+(F50*F43*F12*F51)</f>
        <v>0</v>
      </c>
      <c r="G53" s="31">
        <f>G46+(G47*G43*G12*G48)+(G50*G43*G12*G51)</f>
        <v>0</v>
      </c>
      <c r="H53" s="31">
        <f>H46+(H47*H43*H12*H48)+(H50*H43*H12*H51)</f>
        <v>0</v>
      </c>
      <c r="I53" s="31">
        <f>I46+(I47*I43*I12*I48)+(I50*I43*I12*I51)</f>
        <v>0</v>
      </c>
      <c r="J53" s="31">
        <f>J46+(J47*J43*J12*J48)+(J50*J43*J12*J51)</f>
        <v>0</v>
      </c>
      <c r="K53" s="31">
        <f>K46+(K47*K43*K12*K48)+(K50*K43*K12*K51)</f>
        <v>0</v>
      </c>
      <c r="L53" s="31">
        <f>L46+(L47*L43*L12*L48)+(L50*L43*L12*L51)</f>
        <v>0</v>
      </c>
      <c r="M53" s="31">
        <f>M46+(M47*M43*M12*M48)+(M50*M43*M12*M51)</f>
        <v>0</v>
      </c>
      <c r="N53" s="31">
        <f>N46+(N47*N43*N12*N48)+(N50*N43*N12*N51)</f>
        <v>0</v>
      </c>
      <c r="O53" s="11">
        <f t="shared" ref="O53:O54" si="14">SUM(C53:N53)</f>
        <v>0</v>
      </c>
    </row>
    <row r="54" spans="2:15" ht="15" outlineLevel="1" thickBot="1" x14ac:dyDescent="0.35">
      <c r="B54" s="13" t="s">
        <v>26</v>
      </c>
      <c r="C54" s="32">
        <f>(C49*C47*C43*C12)+(C12*C43*C50*C52)</f>
        <v>0</v>
      </c>
      <c r="D54" s="32">
        <f>(D49*D47*D43*D12)+(D12*D43*D50*D52)</f>
        <v>0</v>
      </c>
      <c r="E54" s="32">
        <f>(E49*E47*E43*E12)+(E12*E43*E50*E52)</f>
        <v>0</v>
      </c>
      <c r="F54" s="32">
        <f>(F49*F47*F43*F12)+(F12*F43*F50*F52)</f>
        <v>0</v>
      </c>
      <c r="G54" s="32">
        <f>(G49*G47*G43*G12)+(G12*G43*G50*G52)</f>
        <v>0</v>
      </c>
      <c r="H54" s="32">
        <f>(H49*H47*H43*H12)+(H12*H43*H50*H52)</f>
        <v>0</v>
      </c>
      <c r="I54" s="32">
        <f>(I49*I47*I43*I12)+(I12*I43*I50*I52)</f>
        <v>0</v>
      </c>
      <c r="J54" s="32">
        <f>(J49*J47*J43*J12)+(J12*J43*J50*J52)</f>
        <v>0</v>
      </c>
      <c r="K54" s="32">
        <f>(K49*K47*K43*K12)+(K12*K43*K50*K52)</f>
        <v>0</v>
      </c>
      <c r="L54" s="32">
        <f>(L49*L47*L43*L12)+(L12*L43*L50*L52)</f>
        <v>0</v>
      </c>
      <c r="M54" s="32">
        <f>(M49*M47*M43*M12)+(M12*M43*M50*M52)</f>
        <v>0</v>
      </c>
      <c r="N54" s="32">
        <f>(N49*N47*N43*N12)+(N12*N43*N50*N52)</f>
        <v>0</v>
      </c>
      <c r="O54" s="11">
        <f t="shared" si="14"/>
        <v>0</v>
      </c>
    </row>
    <row r="55" spans="2:15" outlineLevel="1" x14ac:dyDescent="0.3"/>
    <row r="56" spans="2:15" outlineLevel="1" x14ac:dyDescent="0.3">
      <c r="B56" s="14" t="s">
        <v>27</v>
      </c>
    </row>
    <row r="57" spans="2:15" outlineLevel="1" x14ac:dyDescent="0.3">
      <c r="B57" s="2" t="s">
        <v>18</v>
      </c>
      <c r="C57" s="18">
        <v>0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</row>
    <row r="58" spans="2:15" outlineLevel="1" x14ac:dyDescent="0.3">
      <c r="B58" s="2" t="s">
        <v>20</v>
      </c>
      <c r="C58" s="19">
        <v>10</v>
      </c>
      <c r="D58" s="19">
        <v>10</v>
      </c>
      <c r="E58" s="19">
        <v>10</v>
      </c>
      <c r="F58" s="19">
        <v>10</v>
      </c>
      <c r="G58" s="19">
        <v>10</v>
      </c>
      <c r="H58" s="19">
        <v>10</v>
      </c>
      <c r="I58" s="19">
        <v>10</v>
      </c>
      <c r="J58" s="19">
        <v>10</v>
      </c>
      <c r="K58" s="19">
        <v>10</v>
      </c>
      <c r="L58" s="19">
        <v>10</v>
      </c>
      <c r="M58" s="19">
        <v>10</v>
      </c>
      <c r="N58" s="19">
        <v>10</v>
      </c>
    </row>
    <row r="59" spans="2:15" outlineLevel="1" x14ac:dyDescent="0.3">
      <c r="B59" s="2" t="s">
        <v>21</v>
      </c>
      <c r="C59" s="19">
        <v>5</v>
      </c>
      <c r="D59" s="19">
        <v>5</v>
      </c>
      <c r="E59" s="19">
        <v>5</v>
      </c>
      <c r="F59" s="19">
        <v>5</v>
      </c>
      <c r="G59" s="19">
        <v>5</v>
      </c>
      <c r="H59" s="19">
        <v>5</v>
      </c>
      <c r="I59" s="19">
        <v>5</v>
      </c>
      <c r="J59" s="19">
        <v>5</v>
      </c>
      <c r="K59" s="19">
        <v>5</v>
      </c>
      <c r="L59" s="19">
        <v>5</v>
      </c>
      <c r="M59" s="19">
        <v>5</v>
      </c>
      <c r="N59" s="19">
        <v>5</v>
      </c>
    </row>
    <row r="60" spans="2:15" outlineLevel="1" x14ac:dyDescent="0.3">
      <c r="B60" s="2" t="s">
        <v>22</v>
      </c>
      <c r="C60" s="18">
        <v>0.25</v>
      </c>
      <c r="D60" s="18">
        <v>0.25</v>
      </c>
      <c r="E60" s="18">
        <v>0.25</v>
      </c>
      <c r="F60" s="18">
        <v>0.25</v>
      </c>
      <c r="G60" s="18">
        <v>0.25</v>
      </c>
      <c r="H60" s="18">
        <v>0.25</v>
      </c>
      <c r="I60" s="18">
        <v>0.25</v>
      </c>
      <c r="J60" s="18">
        <v>0.25</v>
      </c>
      <c r="K60" s="18">
        <v>0.25</v>
      </c>
      <c r="L60" s="18">
        <v>0.25</v>
      </c>
      <c r="M60" s="18">
        <v>0.25</v>
      </c>
      <c r="N60" s="18">
        <v>0.25</v>
      </c>
    </row>
    <row r="61" spans="2:15" outlineLevel="1" x14ac:dyDescent="0.3">
      <c r="B61" s="2" t="s">
        <v>23</v>
      </c>
      <c r="C61" s="19">
        <v>5</v>
      </c>
      <c r="D61" s="19">
        <v>5</v>
      </c>
      <c r="E61" s="19">
        <v>5</v>
      </c>
      <c r="F61" s="19">
        <v>5</v>
      </c>
      <c r="G61" s="19">
        <v>5</v>
      </c>
      <c r="H61" s="19">
        <v>5</v>
      </c>
      <c r="I61" s="19">
        <v>5</v>
      </c>
      <c r="J61" s="19">
        <v>5</v>
      </c>
      <c r="K61" s="19">
        <v>5</v>
      </c>
      <c r="L61" s="19">
        <v>5</v>
      </c>
      <c r="M61" s="19">
        <v>5</v>
      </c>
      <c r="N61" s="19">
        <v>5</v>
      </c>
    </row>
    <row r="62" spans="2:15" ht="15" outlineLevel="1" thickBot="1" x14ac:dyDescent="0.35">
      <c r="B62" s="2" t="s">
        <v>24</v>
      </c>
      <c r="C62" s="19">
        <v>12</v>
      </c>
      <c r="D62" s="19">
        <v>12</v>
      </c>
      <c r="E62" s="19">
        <v>12</v>
      </c>
      <c r="F62" s="19">
        <v>12</v>
      </c>
      <c r="G62" s="19">
        <v>12</v>
      </c>
      <c r="H62" s="19">
        <v>12</v>
      </c>
      <c r="I62" s="19">
        <v>12</v>
      </c>
      <c r="J62" s="19">
        <v>12</v>
      </c>
      <c r="K62" s="19">
        <v>12</v>
      </c>
      <c r="L62" s="19">
        <v>12</v>
      </c>
      <c r="M62" s="19">
        <v>12</v>
      </c>
      <c r="N62" s="19">
        <v>12</v>
      </c>
    </row>
    <row r="63" spans="2:15" ht="15" outlineLevel="1" thickBot="1" x14ac:dyDescent="0.35">
      <c r="B63" s="13" t="s">
        <v>28</v>
      </c>
      <c r="C63" s="31">
        <f>(C57*C29*C12*C58)+(C60*C29*C12*C61)</f>
        <v>0</v>
      </c>
      <c r="D63" s="31">
        <f>(D57*D29*D12*D58)+(D60*D29*D12*D61)</f>
        <v>0</v>
      </c>
      <c r="E63" s="31">
        <f>(E57*E29*E12*E58)+(E60*E29*E12*E61)</f>
        <v>0</v>
      </c>
      <c r="F63" s="31">
        <f>(F57*F29*F12*F58)+(F60*F29*F12*F61)</f>
        <v>3712.5000000000005</v>
      </c>
      <c r="G63" s="31">
        <f>(G57*G29*G12*G58)+(G60*G29*G12*G61)</f>
        <v>4262.5000000000009</v>
      </c>
      <c r="H63" s="31">
        <f>(H57*H29*H12*H58)+(H60*H29*H12*H61)</f>
        <v>2887.5</v>
      </c>
      <c r="I63" s="31">
        <f>(I57*I29*I12*I58)+(I60*I29*I12*I61)</f>
        <v>2557.5000000000005</v>
      </c>
      <c r="J63" s="31">
        <f>(J57*J29*J12*J58)+(J60*J29*J12*J61)</f>
        <v>2983.75</v>
      </c>
      <c r="K63" s="31">
        <f>(K57*K29*K12*K58)+(K60*K29*K12*K61)</f>
        <v>4125.0000000000009</v>
      </c>
      <c r="L63" s="31">
        <f>(L57*L29*L12*L58)+(L60*L29*L12*L61)</f>
        <v>4688.7500000000009</v>
      </c>
      <c r="M63" s="31">
        <f>(M57*M29*M12*M58)+(M60*M29*M12*M61)</f>
        <v>3300</v>
      </c>
      <c r="N63" s="31">
        <f>(N57*N29*N12*N58)+(N60*N29*N12*N61)</f>
        <v>2557.5000000000005</v>
      </c>
      <c r="O63" s="11">
        <f t="shared" ref="O63:O64" si="15">SUM(C63:N63)</f>
        <v>31075</v>
      </c>
    </row>
    <row r="64" spans="2:15" ht="15" outlineLevel="1" thickBot="1" x14ac:dyDescent="0.35">
      <c r="B64" s="13" t="s">
        <v>29</v>
      </c>
      <c r="C64" s="32">
        <f>(C59*C57*C29*C12)+(C12*C29*C60*C62)</f>
        <v>0</v>
      </c>
      <c r="D64" s="32">
        <f>(D59*D57*D29*D12)+(D12*D29*D60*D62)</f>
        <v>0</v>
      </c>
      <c r="E64" s="32">
        <f>(E59*E57*E29*E12)+(E12*E29*E60*E62)</f>
        <v>0</v>
      </c>
      <c r="F64" s="32">
        <f>(F59*F57*F29*F12)+(F12*F29*F60*F62)</f>
        <v>8910.0000000000018</v>
      </c>
      <c r="G64" s="32">
        <f>(G59*G57*G29*G12)+(G12*G29*G60*G62)</f>
        <v>10230.000000000002</v>
      </c>
      <c r="H64" s="32">
        <f>(H59*H57*H29*H12)+(H12*H29*H60*H62)</f>
        <v>6930</v>
      </c>
      <c r="I64" s="32">
        <f>(I59*I57*I29*I12)+(I12*I29*I60*I62)</f>
        <v>6138.0000000000009</v>
      </c>
      <c r="J64" s="32">
        <f>(J59*J57*J29*J12)+(J12*J29*J60*J62)</f>
        <v>7161</v>
      </c>
      <c r="K64" s="32">
        <f>(K59*K57*K29*K12)+(K12*K29*K60*K62)</f>
        <v>9900.0000000000018</v>
      </c>
      <c r="L64" s="32">
        <f>(L59*L57*L29*L12)+(L12*L29*L60*L62)</f>
        <v>11253.000000000002</v>
      </c>
      <c r="M64" s="32">
        <f>(M59*M57*M29*M12)+(M12*M29*M60*M62)</f>
        <v>7920</v>
      </c>
      <c r="N64" s="32">
        <f>(N59*N57*N29*N12)+(N12*N29*N60*N62)</f>
        <v>6138.0000000000009</v>
      </c>
      <c r="O64" s="11">
        <f t="shared" si="15"/>
        <v>74580</v>
      </c>
    </row>
    <row r="65" spans="2:15" outlineLevel="1" x14ac:dyDescent="0.3"/>
    <row r="66" spans="2:15" outlineLevel="1" x14ac:dyDescent="0.3">
      <c r="B66" s="14" t="s">
        <v>30</v>
      </c>
    </row>
    <row r="67" spans="2:15" outlineLevel="1" x14ac:dyDescent="0.3">
      <c r="B67" s="2" t="s">
        <v>31</v>
      </c>
      <c r="C67" s="18">
        <v>0.05</v>
      </c>
      <c r="D67" s="18">
        <v>0.05</v>
      </c>
      <c r="E67" s="18">
        <v>0.05</v>
      </c>
      <c r="F67" s="18">
        <v>0.05</v>
      </c>
      <c r="G67" s="18">
        <v>0.05</v>
      </c>
      <c r="H67" s="18">
        <v>0.05</v>
      </c>
      <c r="I67" s="18">
        <v>0.05</v>
      </c>
      <c r="J67" s="18">
        <v>0.05</v>
      </c>
      <c r="K67" s="18">
        <v>0.05</v>
      </c>
      <c r="L67" s="18">
        <v>0.05</v>
      </c>
      <c r="M67" s="18">
        <v>0.05</v>
      </c>
      <c r="N67" s="18">
        <v>0.05</v>
      </c>
    </row>
    <row r="68" spans="2:15" outlineLevel="1" x14ac:dyDescent="0.3">
      <c r="B68" s="2" t="s">
        <v>32</v>
      </c>
      <c r="C68" s="19">
        <v>16</v>
      </c>
      <c r="D68" s="19">
        <v>16</v>
      </c>
      <c r="E68" s="19">
        <v>16</v>
      </c>
      <c r="F68" s="19">
        <v>16</v>
      </c>
      <c r="G68" s="19">
        <v>16</v>
      </c>
      <c r="H68" s="19">
        <v>16</v>
      </c>
      <c r="I68" s="19">
        <v>16</v>
      </c>
      <c r="J68" s="19">
        <v>16</v>
      </c>
      <c r="K68" s="19">
        <v>16</v>
      </c>
      <c r="L68" s="19">
        <v>16</v>
      </c>
      <c r="M68" s="19">
        <v>16</v>
      </c>
      <c r="N68" s="19">
        <v>16</v>
      </c>
    </row>
    <row r="69" spans="2:15" ht="15" outlineLevel="1" thickBot="1" x14ac:dyDescent="0.35">
      <c r="B69" s="2" t="s">
        <v>33</v>
      </c>
      <c r="C69" s="19">
        <v>6</v>
      </c>
      <c r="D69" s="19">
        <v>6</v>
      </c>
      <c r="E69" s="19">
        <v>6</v>
      </c>
      <c r="F69" s="19">
        <v>6</v>
      </c>
      <c r="G69" s="19">
        <v>6</v>
      </c>
      <c r="H69" s="19">
        <v>6</v>
      </c>
      <c r="I69" s="19">
        <v>6</v>
      </c>
      <c r="J69" s="19">
        <v>6</v>
      </c>
      <c r="K69" s="19">
        <v>6</v>
      </c>
      <c r="L69" s="19">
        <v>6</v>
      </c>
      <c r="M69" s="19">
        <v>6</v>
      </c>
      <c r="N69" s="19">
        <v>6</v>
      </c>
    </row>
    <row r="70" spans="2:15" ht="15" outlineLevel="1" thickBot="1" x14ac:dyDescent="0.35">
      <c r="B70" s="13" t="s">
        <v>34</v>
      </c>
      <c r="C70" s="31">
        <f>C67*C29*C12*C68</f>
        <v>0</v>
      </c>
      <c r="D70" s="31">
        <f>D67*D29*D12*D68</f>
        <v>0</v>
      </c>
      <c r="E70" s="31">
        <f>E67*E29*E12*E68</f>
        <v>0</v>
      </c>
      <c r="F70" s="31">
        <f>F67*F29*F12*F68</f>
        <v>2376.0000000000005</v>
      </c>
      <c r="G70" s="31">
        <f>G67*G29*G12*G68</f>
        <v>2728.0000000000005</v>
      </c>
      <c r="H70" s="31">
        <f>H67*H29*H12*H68</f>
        <v>1848.0000000000002</v>
      </c>
      <c r="I70" s="31">
        <f>I67*I29*I12*I68</f>
        <v>1636.8000000000002</v>
      </c>
      <c r="J70" s="31">
        <f>J67*J29*J12*J68</f>
        <v>1909.6000000000004</v>
      </c>
      <c r="K70" s="31">
        <f>K67*K29*K12*K68</f>
        <v>2640.0000000000005</v>
      </c>
      <c r="L70" s="31">
        <f>L67*L29*L12*L68</f>
        <v>3000.8</v>
      </c>
      <c r="M70" s="31">
        <f>M67*M29*M12*M68</f>
        <v>2112.0000000000005</v>
      </c>
      <c r="N70" s="31">
        <f>N67*N29*N12*N68</f>
        <v>1636.8000000000002</v>
      </c>
      <c r="O70" s="37">
        <f t="shared" ref="O70:O71" si="16">SUM(C70:N70)</f>
        <v>19888</v>
      </c>
    </row>
    <row r="71" spans="2:15" ht="15" outlineLevel="1" thickBot="1" x14ac:dyDescent="0.35">
      <c r="B71" s="15" t="s">
        <v>35</v>
      </c>
      <c r="C71" s="33">
        <f>C67*C29*C12*C69</f>
        <v>0</v>
      </c>
      <c r="D71" s="33">
        <f>D67*D29*D12*D69</f>
        <v>0</v>
      </c>
      <c r="E71" s="33">
        <f>E67*E29*E12*E69</f>
        <v>0</v>
      </c>
      <c r="F71" s="33">
        <f>F67*F29*F12*F69</f>
        <v>891.00000000000023</v>
      </c>
      <c r="G71" s="33">
        <f>G67*G29*G12*G69</f>
        <v>1023.0000000000002</v>
      </c>
      <c r="H71" s="33">
        <f>H67*H29*H12*H69</f>
        <v>693.00000000000011</v>
      </c>
      <c r="I71" s="33">
        <f>I67*I29*I12*I69</f>
        <v>613.80000000000007</v>
      </c>
      <c r="J71" s="33">
        <f>J67*J29*J12*J69</f>
        <v>716.10000000000014</v>
      </c>
      <c r="K71" s="33">
        <f>K67*K29*K12*K69</f>
        <v>990.00000000000023</v>
      </c>
      <c r="L71" s="33">
        <f>L67*L29*L12*L69</f>
        <v>1125.3000000000002</v>
      </c>
      <c r="M71" s="33">
        <f>M67*M29*M12*M69</f>
        <v>792.00000000000023</v>
      </c>
      <c r="N71" s="33">
        <f>N67*N29*N12*N69</f>
        <v>613.80000000000007</v>
      </c>
      <c r="O71" s="37">
        <f t="shared" si="16"/>
        <v>7458.0000000000009</v>
      </c>
    </row>
    <row r="72" spans="2:15" outlineLevel="1" x14ac:dyDescent="0.3"/>
    <row r="73" spans="2:15" outlineLevel="1" x14ac:dyDescent="0.3">
      <c r="B73" s="14" t="s">
        <v>36</v>
      </c>
    </row>
    <row r="74" spans="2:15" outlineLevel="1" x14ac:dyDescent="0.3">
      <c r="B74" s="2" t="s">
        <v>37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</row>
    <row r="75" spans="2:15" outlineLevel="1" x14ac:dyDescent="0.3">
      <c r="B75" s="2" t="s">
        <v>32</v>
      </c>
      <c r="C75" s="19">
        <v>34</v>
      </c>
      <c r="D75" s="19">
        <v>34</v>
      </c>
      <c r="E75" s="19">
        <v>34</v>
      </c>
      <c r="F75" s="19">
        <v>34</v>
      </c>
      <c r="G75" s="19">
        <v>34</v>
      </c>
      <c r="H75" s="19">
        <v>34</v>
      </c>
      <c r="I75" s="19">
        <v>34</v>
      </c>
      <c r="J75" s="19">
        <v>34</v>
      </c>
      <c r="K75" s="19">
        <v>34</v>
      </c>
      <c r="L75" s="19">
        <v>34</v>
      </c>
      <c r="M75" s="19">
        <v>34</v>
      </c>
      <c r="N75" s="19">
        <v>34</v>
      </c>
    </row>
    <row r="76" spans="2:15" ht="15" outlineLevel="1" thickBot="1" x14ac:dyDescent="0.35">
      <c r="B76" s="2" t="s">
        <v>38</v>
      </c>
      <c r="C76" s="19">
        <v>5</v>
      </c>
      <c r="D76" s="19">
        <v>5</v>
      </c>
      <c r="E76" s="19">
        <v>5</v>
      </c>
      <c r="F76" s="19">
        <v>5</v>
      </c>
      <c r="G76" s="19">
        <v>5</v>
      </c>
      <c r="H76" s="19">
        <v>5</v>
      </c>
      <c r="I76" s="19">
        <v>5</v>
      </c>
      <c r="J76" s="19">
        <v>5</v>
      </c>
      <c r="K76" s="19">
        <v>5</v>
      </c>
      <c r="L76" s="19">
        <v>5</v>
      </c>
      <c r="M76" s="19">
        <v>5</v>
      </c>
      <c r="N76" s="19">
        <v>5</v>
      </c>
    </row>
    <row r="77" spans="2:15" ht="15" outlineLevel="1" thickBot="1" x14ac:dyDescent="0.35">
      <c r="B77" s="13" t="s">
        <v>39</v>
      </c>
      <c r="C77" s="31">
        <f>C74*C75*365</f>
        <v>0</v>
      </c>
      <c r="D77" s="31">
        <f>D74*D75*365</f>
        <v>0</v>
      </c>
      <c r="E77" s="31">
        <f>E74*E75*365</f>
        <v>0</v>
      </c>
      <c r="F77" s="31">
        <f>F74*F75*365</f>
        <v>0</v>
      </c>
      <c r="G77" s="31">
        <f>G74*G75*365</f>
        <v>0</v>
      </c>
      <c r="H77" s="31">
        <f>H74*H75*365</f>
        <v>0</v>
      </c>
      <c r="I77" s="31">
        <f>I74*I75*365</f>
        <v>0</v>
      </c>
      <c r="J77" s="31">
        <f>J74*J75*365</f>
        <v>0</v>
      </c>
      <c r="K77" s="31">
        <f>K74*K75*365</f>
        <v>0</v>
      </c>
      <c r="L77" s="31">
        <f>L74*L75*365</f>
        <v>0</v>
      </c>
      <c r="M77" s="31">
        <f>M74*M75*365</f>
        <v>0</v>
      </c>
      <c r="N77" s="31">
        <f>N74*N75*365</f>
        <v>0</v>
      </c>
      <c r="O77" s="11">
        <f t="shared" ref="O77:O78" si="17">SUM(C77:N77)</f>
        <v>0</v>
      </c>
    </row>
    <row r="78" spans="2:15" ht="15" outlineLevel="1" thickBot="1" x14ac:dyDescent="0.35">
      <c r="B78" s="15" t="s">
        <v>40</v>
      </c>
      <c r="C78" s="33">
        <f>C74*C76*184</f>
        <v>0</v>
      </c>
      <c r="D78" s="33">
        <f>D74*D76*184</f>
        <v>0</v>
      </c>
      <c r="E78" s="33">
        <f>E74*E76*184</f>
        <v>0</v>
      </c>
      <c r="F78" s="33">
        <f>F74*F76*184</f>
        <v>0</v>
      </c>
      <c r="G78" s="33">
        <f>G74*G76*184</f>
        <v>0</v>
      </c>
      <c r="H78" s="33">
        <f>H74*H76*184</f>
        <v>0</v>
      </c>
      <c r="I78" s="33">
        <f>I74*I76*184</f>
        <v>0</v>
      </c>
      <c r="J78" s="33">
        <f>J74*J76*184</f>
        <v>0</v>
      </c>
      <c r="K78" s="33">
        <f>K74*K76*184</f>
        <v>0</v>
      </c>
      <c r="L78" s="33">
        <f>L74*L76*184</f>
        <v>0</v>
      </c>
      <c r="M78" s="33">
        <f>M74*M76*184</f>
        <v>0</v>
      </c>
      <c r="N78" s="33">
        <f>N74*N76*184</f>
        <v>0</v>
      </c>
      <c r="O78" s="11">
        <f t="shared" si="17"/>
        <v>0</v>
      </c>
    </row>
    <row r="79" spans="2:15" outlineLevel="1" x14ac:dyDescent="0.3"/>
    <row r="80" spans="2:15" outlineLevel="1" x14ac:dyDescent="0.3">
      <c r="B80" s="2" t="s">
        <v>10</v>
      </c>
    </row>
    <row r="81" spans="2:15" outlineLevel="1" x14ac:dyDescent="0.3">
      <c r="B81" s="2" t="s">
        <v>44</v>
      </c>
      <c r="C81" s="19">
        <v>0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</row>
    <row r="82" spans="2:15" outlineLevel="1" x14ac:dyDescent="0.3">
      <c r="B82" s="2" t="s">
        <v>41</v>
      </c>
      <c r="C82" s="19">
        <v>0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</row>
    <row r="83" spans="2:15" outlineLevel="1" x14ac:dyDescent="0.3">
      <c r="B83" s="2" t="s">
        <v>42</v>
      </c>
      <c r="C83" s="1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</row>
    <row r="84" spans="2:15" ht="15" outlineLevel="1" thickBot="1" x14ac:dyDescent="0.35">
      <c r="B84" s="2" t="s">
        <v>43</v>
      </c>
      <c r="C84" s="30">
        <f>C83+C82+C81</f>
        <v>0</v>
      </c>
      <c r="D84" s="30">
        <f>D83+D82+D81</f>
        <v>0</v>
      </c>
      <c r="E84" s="30">
        <f>E83+E82+E81</f>
        <v>0</v>
      </c>
      <c r="F84" s="30">
        <f>F83+F82+F81</f>
        <v>0</v>
      </c>
      <c r="G84" s="30">
        <f>G83+G82+G81</f>
        <v>0</v>
      </c>
      <c r="H84" s="30">
        <f>H83+H82+H81</f>
        <v>0</v>
      </c>
      <c r="I84" s="30">
        <f>I83+I82+I81</f>
        <v>0</v>
      </c>
      <c r="J84" s="30">
        <f>J83+J82+J81</f>
        <v>0</v>
      </c>
      <c r="K84" s="30">
        <f>K83+K82+K81</f>
        <v>0</v>
      </c>
      <c r="L84" s="30">
        <f>L83+L82+L81</f>
        <v>0</v>
      </c>
      <c r="M84" s="30">
        <f>M83+M82+M81</f>
        <v>0</v>
      </c>
      <c r="N84" s="30">
        <f>N83+N82+N81</f>
        <v>0</v>
      </c>
      <c r="O84" s="11">
        <f t="shared" ref="O84:O85" si="18">SUM(C84:N84)</f>
        <v>0</v>
      </c>
    </row>
    <row r="85" spans="2:15" ht="15" outlineLevel="1" thickBot="1" x14ac:dyDescent="0.35">
      <c r="B85" s="2" t="s">
        <v>51</v>
      </c>
      <c r="C85" s="34">
        <f>C84*C74*365</f>
        <v>0</v>
      </c>
      <c r="D85" s="34">
        <f>D84*D74*365</f>
        <v>0</v>
      </c>
      <c r="E85" s="34">
        <f>E84*E74*365</f>
        <v>0</v>
      </c>
      <c r="F85" s="34">
        <f>F84*F74*365</f>
        <v>0</v>
      </c>
      <c r="G85" s="34">
        <f>G84*G74*365</f>
        <v>0</v>
      </c>
      <c r="H85" s="34">
        <f>H84*H74*365</f>
        <v>0</v>
      </c>
      <c r="I85" s="34">
        <f>I84*I74*365</f>
        <v>0</v>
      </c>
      <c r="J85" s="34">
        <f>J84*J74*365</f>
        <v>0</v>
      </c>
      <c r="K85" s="34">
        <f>K84*K74*365</f>
        <v>0</v>
      </c>
      <c r="L85" s="34">
        <f>L84*L74*365</f>
        <v>0</v>
      </c>
      <c r="M85" s="34">
        <f>M84*M74*365</f>
        <v>0</v>
      </c>
      <c r="N85" s="34">
        <f>N84*N74*365</f>
        <v>0</v>
      </c>
      <c r="O85" s="11">
        <f t="shared" si="18"/>
        <v>0</v>
      </c>
    </row>
    <row r="87" spans="2:15" customFormat="1" ht="13.2" x14ac:dyDescent="0.25"/>
    <row r="88" spans="2:15" customFormat="1" ht="13.2" x14ac:dyDescent="0.25"/>
    <row r="89" spans="2:15" customFormat="1" ht="13.2" x14ac:dyDescent="0.25"/>
    <row r="90" spans="2:15" customFormat="1" ht="13.2" x14ac:dyDescent="0.25"/>
    <row r="91" spans="2:15" customFormat="1" ht="13.2" x14ac:dyDescent="0.25"/>
  </sheetData>
  <pageMargins left="0.34" right="0.13" top="0.22" bottom="0.09" header="0.17" footer="7.0000000000000007E-2"/>
  <pageSetup paperSize="9" scale="25" fitToWidth="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F023DD495EA60448A56D4FE38B9D73AA" ma:contentTypeVersion="10" ma:contentTypeDescription="Создание документа." ma:contentTypeScope="" ma:versionID="48f74dd93d963aca1619b8f9226aaf7f">
  <xsd:schema xmlns:xsd="http://www.w3.org/2001/XMLSchema" xmlns:xs="http://www.w3.org/2001/XMLSchema" xmlns:p="http://schemas.microsoft.com/office/2006/metadata/properties" xmlns:ns3="24b34855-b3f8-4f14-b321-9682c61005be" targetNamespace="http://schemas.microsoft.com/office/2006/metadata/properties" ma:root="true" ma:fieldsID="dcde0d24212d69de3195414d4793c564" ns3:_="">
    <xsd:import namespace="24b34855-b3f8-4f14-b321-9682c61005b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b34855-b3f8-4f14-b321-9682c61005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143D7E-573D-4773-AC1E-1EB6C5444A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37226F-82CE-43DF-A2A4-C4C49F1C78CA}">
  <ds:schemaRefs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24b34855-b3f8-4f14-b321-9682c61005b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FA46493-A826-46A5-B9CC-B538B69572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b34855-b3f8-4f14-b321-9682c6100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readme</vt:lpstr>
      <vt:lpstr>Hotel Revenue forecast</vt:lpstr>
      <vt:lpstr>Number_of_rooms</vt:lpstr>
    </vt:vector>
  </TitlesOfParts>
  <Company>Glasgow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Azizbek Daujanov</dc:creator>
  <cp:lastModifiedBy>Azizbek Daujanov</cp:lastModifiedBy>
  <cp:lastPrinted>2025-12-23T08:30:41Z</cp:lastPrinted>
  <dcterms:created xsi:type="dcterms:W3CDTF">2005-11-15T15:14:44Z</dcterms:created>
  <dcterms:modified xsi:type="dcterms:W3CDTF">2025-12-23T11:09:39Z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0x010100F023DD495EA60448A56D4FE38B9D73AA</vt:lpwstr>
  </property>
</Properties>
</file>